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5440" windowHeight="13815" activeTab="13"/>
  </bookViews>
  <sheets>
    <sheet name="СВОД" sheetId="1" r:id="rId1"/>
    <sheet name="1.1" sheetId="12" r:id="rId2"/>
    <sheet name="1.2" sheetId="6" r:id="rId3"/>
    <sheet name="1.3" sheetId="11" r:id="rId4"/>
    <sheet name="2.1" sheetId="2" r:id="rId5"/>
    <sheet name="2.2" sheetId="3" r:id="rId6"/>
    <sheet name="2.3" sheetId="4" r:id="rId7"/>
    <sheet name="2.4" sheetId="5" r:id="rId8"/>
    <sheet name="3.1" sheetId="13" r:id="rId9"/>
    <sheet name="3.2" sheetId="15" r:id="rId10"/>
    <sheet name="3.3" sheetId="14" r:id="rId11"/>
    <sheet name="7.1-7.2" sheetId="9" r:id="rId12"/>
    <sheet name="8.1" sheetId="16" r:id="rId13"/>
    <sheet name="8.3" sheetId="17" r:id="rId14"/>
  </sheets>
  <externalReferences>
    <externalReference r:id="rId15"/>
  </externalReferences>
  <definedNames>
    <definedName name="sub_11000" localSheetId="1">'1.1'!$A$1</definedName>
    <definedName name="_xlnm.Print_Titles" localSheetId="5">'2.2'!$5:$7</definedName>
    <definedName name="_xlnm.Print_Titles" localSheetId="7">'2.4'!$4:$6</definedName>
    <definedName name="_xlnm.Print_Area" localSheetId="2">'1.2'!$A$1:$G$14</definedName>
    <definedName name="_xlnm.Print_Area" localSheetId="3">'1.3'!$A$1:$K$14</definedName>
    <definedName name="_xlnm.Print_Area" localSheetId="4">'2.1'!$A$1:$H$31</definedName>
    <definedName name="_xlnm.Print_Area" localSheetId="5">'2.2'!$B$1:$I$30</definedName>
    <definedName name="_xlnm.Print_Area" localSheetId="6">'2.3'!$A$1:$I$37</definedName>
    <definedName name="_xlnm.Print_Area" localSheetId="7">'2.4'!$A$1:$H$72</definedName>
    <definedName name="_xlnm.Print_Area" localSheetId="8">'3.1'!$A$1:$D$8</definedName>
    <definedName name="_xlnm.Print_Area" localSheetId="9">'3.2'!$A$1:$H$8</definedName>
    <definedName name="_xlnm.Print_Area" localSheetId="11">'7.1-7.2'!$A$1:$C$24</definedName>
    <definedName name="_xlnm.Print_Area" localSheetId="12">'8.1'!$A$1:$AQ$32</definedName>
  </definedNames>
  <calcPr calcId="145621"/>
</workbook>
</file>

<file path=xl/calcChain.xml><?xml version="1.0" encoding="utf-8"?>
<calcChain xmlns="http://schemas.openxmlformats.org/spreadsheetml/2006/main">
  <c r="AQ17" i="16" l="1"/>
  <c r="C90" i="1"/>
  <c r="C5" i="6"/>
  <c r="D7" i="1" l="1"/>
  <c r="D6" i="1"/>
  <c r="B7" i="6"/>
  <c r="D8" i="14" l="1"/>
  <c r="AF21" i="16" l="1"/>
  <c r="AI21" i="16" s="1"/>
  <c r="AQ21" i="16" s="1"/>
  <c r="W21" i="16"/>
  <c r="AF20" i="16"/>
  <c r="AI20" i="16" s="1"/>
  <c r="AQ20" i="16" s="1"/>
  <c r="W20" i="16"/>
  <c r="AF19" i="16"/>
  <c r="AI19" i="16" s="1"/>
  <c r="AQ19" i="16" s="1"/>
  <c r="W19" i="16"/>
  <c r="D10" i="5" l="1"/>
  <c r="C12" i="12" l="1"/>
  <c r="D12" i="12"/>
  <c r="AN23" i="16" l="1"/>
  <c r="AM23" i="16"/>
  <c r="AH23" i="16"/>
  <c r="AG23" i="16"/>
  <c r="AE23" i="16"/>
  <c r="AD23" i="16"/>
  <c r="AC23" i="16"/>
  <c r="AB23" i="16"/>
  <c r="AA23" i="16"/>
  <c r="Z23" i="16"/>
  <c r="Y23" i="16"/>
  <c r="X23" i="16"/>
  <c r="V23" i="16"/>
  <c r="U23" i="16"/>
  <c r="T23" i="16"/>
  <c r="S23" i="16"/>
  <c r="R23" i="16"/>
  <c r="Q23" i="16"/>
  <c r="P23" i="16"/>
  <c r="AF22" i="16"/>
  <c r="AI22" i="16" s="1"/>
  <c r="AQ22" i="16" s="1"/>
  <c r="W22" i="16"/>
  <c r="AF18" i="16"/>
  <c r="AI18" i="16" s="1"/>
  <c r="AQ18" i="16" s="1"/>
  <c r="W18" i="16"/>
  <c r="AF17" i="16"/>
  <c r="W17" i="16"/>
  <c r="W23" i="16" s="1"/>
  <c r="A10" i="17"/>
  <c r="AF23" i="16" l="1"/>
  <c r="AI17" i="16"/>
  <c r="AI23" i="16" l="1"/>
  <c r="AN40" i="17" s="1"/>
  <c r="AQ23" i="16"/>
  <c r="AN35" i="17" s="1"/>
  <c r="F85" i="1"/>
  <c r="F87" i="1" l="1"/>
  <c r="F86" i="1"/>
  <c r="C17" i="9"/>
  <c r="C115" i="1" l="1"/>
  <c r="H77" i="1" l="1"/>
  <c r="H76" i="1"/>
  <c r="H74" i="1"/>
  <c r="H72" i="1"/>
  <c r="H71" i="1"/>
  <c r="H70" i="1"/>
  <c r="H66" i="1"/>
  <c r="H65" i="1"/>
  <c r="H64" i="1"/>
  <c r="H63" i="1"/>
  <c r="H62" i="1"/>
  <c r="H61" i="1"/>
  <c r="H59" i="1"/>
  <c r="H56" i="1"/>
  <c r="H54" i="1"/>
  <c r="H51" i="1"/>
  <c r="H49" i="1"/>
  <c r="H48" i="1"/>
  <c r="H47" i="1"/>
  <c r="H45" i="1"/>
  <c r="H41" i="1"/>
  <c r="H40" i="1"/>
  <c r="H38" i="1"/>
  <c r="H35" i="1"/>
  <c r="H36" i="1"/>
  <c r="H33" i="1"/>
  <c r="H34" i="1"/>
  <c r="H32" i="1"/>
  <c r="H28" i="1"/>
  <c r="H29" i="1"/>
  <c r="H30" i="1"/>
  <c r="H27" i="1"/>
  <c r="C10" i="2"/>
  <c r="E13" i="2"/>
  <c r="E8" i="2"/>
  <c r="D8" i="13" l="1"/>
  <c r="E14" i="1"/>
  <c r="E18" i="2" l="1"/>
  <c r="H18" i="2" s="1"/>
  <c r="D19" i="5" s="1"/>
  <c r="D7" i="14" l="1"/>
  <c r="C6" i="6"/>
  <c r="E7" i="1" l="1"/>
  <c r="E6" i="1"/>
  <c r="D14" i="1"/>
  <c r="B16" i="1"/>
  <c r="B15" i="1"/>
  <c r="B14" i="1"/>
  <c r="E7" i="14"/>
  <c r="F7" i="14" s="1"/>
  <c r="G7" i="14" s="1"/>
  <c r="H7" i="14" s="1"/>
  <c r="C8" i="14"/>
  <c r="B8" i="14"/>
  <c r="B8" i="15"/>
  <c r="C8" i="15"/>
  <c r="D8" i="15"/>
  <c r="E6" i="13"/>
  <c r="E8" i="13" s="1"/>
  <c r="C8" i="13"/>
  <c r="B8" i="13"/>
  <c r="D15" i="1" l="1"/>
  <c r="E15" i="1"/>
  <c r="D5" i="6"/>
  <c r="F6" i="13"/>
  <c r="E16" i="1"/>
  <c r="E8" i="14"/>
  <c r="E6" i="15"/>
  <c r="D16" i="1" l="1"/>
  <c r="D17" i="1" s="1"/>
  <c r="F9" i="11"/>
  <c r="G6" i="13"/>
  <c r="F8" i="13"/>
  <c r="E5" i="6"/>
  <c r="F5" i="6" s="1"/>
  <c r="F8" i="14"/>
  <c r="E8" i="15"/>
  <c r="G9" i="11" s="1"/>
  <c r="F6" i="15"/>
  <c r="C7" i="6"/>
  <c r="D58" i="5"/>
  <c r="E58" i="5" s="1"/>
  <c r="F58" i="5" s="1"/>
  <c r="G58" i="5" s="1"/>
  <c r="C59" i="5"/>
  <c r="B59" i="5"/>
  <c r="D61" i="5"/>
  <c r="E61" i="5" s="1"/>
  <c r="F61" i="5" s="1"/>
  <c r="G61" i="5" s="1"/>
  <c r="H61" i="5" s="1"/>
  <c r="D60" i="5"/>
  <c r="E60" i="5" s="1"/>
  <c r="D57" i="5"/>
  <c r="D56" i="5"/>
  <c r="D55" i="5"/>
  <c r="D54" i="5"/>
  <c r="C57" i="5"/>
  <c r="B57" i="5"/>
  <c r="C53" i="5"/>
  <c r="B53" i="5"/>
  <c r="B51" i="5" s="1"/>
  <c r="C51" i="5"/>
  <c r="D52" i="5"/>
  <c r="E52" i="5" s="1"/>
  <c r="F52" i="5" s="1"/>
  <c r="G52" i="5" s="1"/>
  <c r="H52" i="5" s="1"/>
  <c r="B44" i="5"/>
  <c r="C44" i="5"/>
  <c r="D50" i="5"/>
  <c r="D49" i="5"/>
  <c r="D48" i="5"/>
  <c r="D47" i="5"/>
  <c r="D46" i="5"/>
  <c r="D45" i="5"/>
  <c r="C39" i="5"/>
  <c r="B39" i="5"/>
  <c r="C36" i="5"/>
  <c r="B36" i="5"/>
  <c r="C30" i="5"/>
  <c r="B30" i="5"/>
  <c r="B28" i="5" s="1"/>
  <c r="B41" i="5" s="1"/>
  <c r="C28" i="5"/>
  <c r="C41" i="5" s="1"/>
  <c r="C21" i="5"/>
  <c r="B21" i="5"/>
  <c r="C23" i="5"/>
  <c r="B23" i="5"/>
  <c r="C15" i="5"/>
  <c r="B15" i="5"/>
  <c r="B10" i="5"/>
  <c r="B8" i="5" s="1"/>
  <c r="C10" i="5"/>
  <c r="D44" i="5" l="1"/>
  <c r="G8" i="13"/>
  <c r="H6" i="13"/>
  <c r="H8" i="13" s="1"/>
  <c r="G8" i="14"/>
  <c r="F8" i="15"/>
  <c r="H9" i="11" s="1"/>
  <c r="G6" i="15"/>
  <c r="E59" i="5"/>
  <c r="F60" i="5"/>
  <c r="D59" i="5"/>
  <c r="C8" i="5"/>
  <c r="D53" i="5"/>
  <c r="D51" i="5" s="1"/>
  <c r="E54" i="5"/>
  <c r="H58" i="5"/>
  <c r="H57" i="5" s="1"/>
  <c r="G57" i="5"/>
  <c r="F57" i="5"/>
  <c r="G5" i="6" l="1"/>
  <c r="H8" i="14"/>
  <c r="G8" i="15"/>
  <c r="I9" i="11" s="1"/>
  <c r="H6" i="15"/>
  <c r="H8" i="15" s="1"/>
  <c r="J9" i="11" s="1"/>
  <c r="F54" i="5"/>
  <c r="G60" i="5"/>
  <c r="F59" i="5"/>
  <c r="H60" i="5" l="1"/>
  <c r="H59" i="5" s="1"/>
  <c r="G59" i="5"/>
  <c r="G54" i="5"/>
  <c r="H54" i="5" l="1"/>
  <c r="E19" i="5" l="1"/>
  <c r="F19" i="5" s="1"/>
  <c r="G19" i="5" s="1"/>
  <c r="H19" i="5" s="1"/>
  <c r="E57" i="5" l="1"/>
  <c r="E56" i="5"/>
  <c r="F56" i="5" s="1"/>
  <c r="G56" i="5" s="1"/>
  <c r="H56" i="5" s="1"/>
  <c r="E55" i="5"/>
  <c r="E50" i="5"/>
  <c r="F50" i="5" s="1"/>
  <c r="G50" i="5" s="1"/>
  <c r="H50" i="5" s="1"/>
  <c r="E49" i="5"/>
  <c r="F49" i="5" s="1"/>
  <c r="G49" i="5" s="1"/>
  <c r="H49" i="5" s="1"/>
  <c r="E48" i="5"/>
  <c r="F48" i="5" s="1"/>
  <c r="G48" i="5" s="1"/>
  <c r="H48" i="5" s="1"/>
  <c r="E47" i="5"/>
  <c r="F47" i="5" s="1"/>
  <c r="G47" i="5" s="1"/>
  <c r="H47" i="5" s="1"/>
  <c r="E46" i="5"/>
  <c r="F46" i="5" s="1"/>
  <c r="G46" i="5" s="1"/>
  <c r="H46" i="5" s="1"/>
  <c r="E45" i="5"/>
  <c r="F45" i="5" l="1"/>
  <c r="G45" i="5" s="1"/>
  <c r="H45" i="5" s="1"/>
  <c r="E44" i="5"/>
  <c r="F55" i="5"/>
  <c r="E53" i="5"/>
  <c r="E51" i="5" s="1"/>
  <c r="G55" i="5" l="1"/>
  <c r="F53" i="5"/>
  <c r="F51" i="5" s="1"/>
  <c r="H55" i="5" l="1"/>
  <c r="H53" i="5" s="1"/>
  <c r="H51" i="5" s="1"/>
  <c r="G53" i="5"/>
  <c r="G51" i="5" s="1"/>
  <c r="F8" i="11"/>
  <c r="G7" i="6" l="1"/>
  <c r="J8" i="11" s="1"/>
  <c r="F7" i="6"/>
  <c r="I8" i="11" s="1"/>
  <c r="E7" i="6"/>
  <c r="H8" i="11" s="1"/>
  <c r="H69" i="1" l="1"/>
  <c r="G74" i="1"/>
  <c r="G75" i="1"/>
  <c r="G76" i="1"/>
  <c r="G77" i="1"/>
  <c r="G69" i="1"/>
  <c r="G70" i="1"/>
  <c r="G71" i="1"/>
  <c r="G72" i="1"/>
  <c r="G73" i="1"/>
  <c r="G67" i="1"/>
  <c r="G68" i="1"/>
  <c r="G60" i="1"/>
  <c r="G61" i="1"/>
  <c r="G62" i="1"/>
  <c r="G63" i="1"/>
  <c r="G64" i="1"/>
  <c r="G65" i="1"/>
  <c r="G66" i="1"/>
  <c r="G59" i="1"/>
  <c r="G56" i="1"/>
  <c r="G55" i="1"/>
  <c r="G54" i="1"/>
  <c r="G53" i="1"/>
  <c r="G52" i="1"/>
  <c r="G51" i="1"/>
  <c r="G50" i="1"/>
  <c r="G44" i="1"/>
  <c r="G45" i="1"/>
  <c r="G46" i="1"/>
  <c r="G47" i="1"/>
  <c r="G48" i="1"/>
  <c r="G49" i="1"/>
  <c r="G37" i="1"/>
  <c r="G38" i="1"/>
  <c r="G39" i="1"/>
  <c r="G40" i="1"/>
  <c r="G41" i="1"/>
  <c r="G36" i="1"/>
  <c r="G35" i="1"/>
  <c r="G34" i="1"/>
  <c r="G33" i="1"/>
  <c r="G32" i="1"/>
  <c r="G26" i="1"/>
  <c r="G27" i="1"/>
  <c r="G28" i="1"/>
  <c r="G29" i="1"/>
  <c r="G30" i="1"/>
  <c r="G25" i="1"/>
  <c r="E77" i="1"/>
  <c r="E76" i="1"/>
  <c r="E74" i="1"/>
  <c r="E72" i="1"/>
  <c r="E71" i="1"/>
  <c r="E70" i="1"/>
  <c r="E68" i="1"/>
  <c r="E66" i="1"/>
  <c r="D66" i="1"/>
  <c r="E61" i="1"/>
  <c r="E62" i="1"/>
  <c r="E63" i="1"/>
  <c r="E64" i="1"/>
  <c r="E65" i="1"/>
  <c r="D61" i="1"/>
  <c r="E59" i="1"/>
  <c r="E56" i="1"/>
  <c r="E54" i="1"/>
  <c r="E53" i="1"/>
  <c r="E51" i="1"/>
  <c r="D51" i="1"/>
  <c r="E49" i="1"/>
  <c r="E48" i="1"/>
  <c r="E47" i="1"/>
  <c r="E45" i="1"/>
  <c r="E41" i="1"/>
  <c r="E40" i="1"/>
  <c r="E38" i="1"/>
  <c r="E33" i="1"/>
  <c r="E34" i="1"/>
  <c r="D35" i="1"/>
  <c r="E35" i="1"/>
  <c r="E36" i="1"/>
  <c r="E32" i="1"/>
  <c r="E27" i="1"/>
  <c r="E28" i="1"/>
  <c r="E29" i="1"/>
  <c r="E30" i="1"/>
  <c r="E25" i="1"/>
  <c r="C11" i="2"/>
  <c r="D28" i="1" s="1"/>
  <c r="D7" i="6" l="1"/>
  <c r="G8" i="11" s="1"/>
  <c r="H14" i="3" l="1"/>
  <c r="D34" i="5" s="1"/>
  <c r="H10" i="3"/>
  <c r="G20" i="2"/>
  <c r="J8" i="2" l="1"/>
  <c r="N9" i="2"/>
  <c r="J9" i="2"/>
  <c r="G9" i="2" l="1"/>
  <c r="D45" i="1"/>
  <c r="C23" i="2"/>
  <c r="D9" i="2"/>
  <c r="E26" i="1" s="1"/>
  <c r="D26" i="4"/>
  <c r="D76" i="1" s="1"/>
  <c r="D12" i="4"/>
  <c r="D62" i="1" s="1"/>
  <c r="E23" i="2" l="1"/>
  <c r="D40" i="1"/>
  <c r="F9" i="4" l="1"/>
  <c r="C8" i="2" l="1"/>
  <c r="D25" i="1" s="1"/>
  <c r="F25" i="1" s="1"/>
  <c r="I25" i="1" s="1"/>
  <c r="E8" i="1" l="1"/>
  <c r="E85" i="1" s="1"/>
  <c r="C4" i="9" s="1"/>
  <c r="O27" i="4"/>
  <c r="K27" i="4"/>
  <c r="F27" i="4"/>
  <c r="I27" i="4" s="1"/>
  <c r="D27" i="4"/>
  <c r="D77" i="1" s="1"/>
  <c r="F77" i="1" s="1"/>
  <c r="I77" i="1" s="1"/>
  <c r="O26" i="4"/>
  <c r="K26" i="4"/>
  <c r="F26" i="4"/>
  <c r="I26" i="4" s="1"/>
  <c r="C26" i="4"/>
  <c r="H25" i="4"/>
  <c r="O24" i="4"/>
  <c r="K24" i="4"/>
  <c r="F24" i="4"/>
  <c r="I24" i="4" s="1"/>
  <c r="D24" i="4"/>
  <c r="D74" i="1" s="1"/>
  <c r="H23" i="4"/>
  <c r="O22" i="4"/>
  <c r="K22" i="4"/>
  <c r="F22" i="4"/>
  <c r="I22" i="4" s="1"/>
  <c r="D22" i="4"/>
  <c r="D72" i="1" s="1"/>
  <c r="F72" i="1" s="1"/>
  <c r="I72" i="1" s="1"/>
  <c r="O21" i="4"/>
  <c r="K21" i="4"/>
  <c r="F21" i="4"/>
  <c r="I21" i="4" s="1"/>
  <c r="D21" i="4"/>
  <c r="D71" i="1" s="1"/>
  <c r="F71" i="1" s="1"/>
  <c r="I71" i="1" s="1"/>
  <c r="O20" i="4"/>
  <c r="K20" i="4"/>
  <c r="F20" i="4"/>
  <c r="I20" i="4" s="1"/>
  <c r="D20" i="4"/>
  <c r="D70" i="1" s="1"/>
  <c r="F70" i="1" s="1"/>
  <c r="I70" i="1" s="1"/>
  <c r="H19" i="4"/>
  <c r="O18" i="4"/>
  <c r="K18" i="4"/>
  <c r="H18" i="4"/>
  <c r="H68" i="1" s="1"/>
  <c r="D18" i="4"/>
  <c r="O16" i="4"/>
  <c r="K16" i="4"/>
  <c r="F16" i="4"/>
  <c r="I16" i="4" s="1"/>
  <c r="O15" i="4"/>
  <c r="K15" i="4"/>
  <c r="D15" i="4"/>
  <c r="O14" i="4"/>
  <c r="K14" i="4"/>
  <c r="D14" i="4"/>
  <c r="O13" i="4"/>
  <c r="K13" i="4"/>
  <c r="D13" i="4"/>
  <c r="O12" i="4"/>
  <c r="K12" i="4"/>
  <c r="F12" i="4"/>
  <c r="I12" i="4" s="1"/>
  <c r="O11" i="4"/>
  <c r="K11" i="4"/>
  <c r="O9" i="4"/>
  <c r="K9" i="4"/>
  <c r="I9" i="4"/>
  <c r="D43" i="5" s="1"/>
  <c r="E43" i="5" s="1"/>
  <c r="F43" i="5" s="1"/>
  <c r="G43" i="5" s="1"/>
  <c r="H43" i="5" s="1"/>
  <c r="D9" i="4"/>
  <c r="D59" i="1" s="1"/>
  <c r="F59" i="1" s="1"/>
  <c r="I59" i="1" s="1"/>
  <c r="O20" i="3"/>
  <c r="K20" i="3"/>
  <c r="F20" i="3"/>
  <c r="I20" i="3" s="1"/>
  <c r="D40" i="5" s="1"/>
  <c r="D20" i="3"/>
  <c r="D56" i="1" s="1"/>
  <c r="F56" i="1" s="1"/>
  <c r="I56" i="1" s="1"/>
  <c r="I55" i="1" s="1"/>
  <c r="H19" i="3"/>
  <c r="O18" i="3"/>
  <c r="K18" i="3"/>
  <c r="F18" i="3"/>
  <c r="I18" i="3" s="1"/>
  <c r="D38" i="5" s="1"/>
  <c r="E38" i="5" s="1"/>
  <c r="F38" i="5" s="1"/>
  <c r="G38" i="5" s="1"/>
  <c r="H38" i="5" s="1"/>
  <c r="D18" i="3"/>
  <c r="D54" i="1" s="1"/>
  <c r="F54" i="1" s="1"/>
  <c r="I54" i="1" s="1"/>
  <c r="O17" i="3"/>
  <c r="K17" i="3"/>
  <c r="H17" i="3"/>
  <c r="H53" i="1" s="1"/>
  <c r="D17" i="3"/>
  <c r="H16" i="3"/>
  <c r="O15" i="3"/>
  <c r="K15" i="3"/>
  <c r="F15" i="3"/>
  <c r="I15" i="3" s="1"/>
  <c r="D35" i="5" s="1"/>
  <c r="E35" i="5" s="1"/>
  <c r="O13" i="3"/>
  <c r="K13" i="3"/>
  <c r="F13" i="3"/>
  <c r="I13" i="3" s="1"/>
  <c r="D33" i="5" s="1"/>
  <c r="E33" i="5" s="1"/>
  <c r="F33" i="5" s="1"/>
  <c r="G33" i="5" s="1"/>
  <c r="H33" i="5" s="1"/>
  <c r="D13" i="3"/>
  <c r="D49" i="1" s="1"/>
  <c r="F49" i="1" s="1"/>
  <c r="I49" i="1" s="1"/>
  <c r="O12" i="3"/>
  <c r="K12" i="3"/>
  <c r="F12" i="3"/>
  <c r="I12" i="3" s="1"/>
  <c r="D32" i="5" s="1"/>
  <c r="E32" i="5" s="1"/>
  <c r="F32" i="5" s="1"/>
  <c r="G32" i="5" s="1"/>
  <c r="H32" i="5" s="1"/>
  <c r="D12" i="3"/>
  <c r="D48" i="1" s="1"/>
  <c r="F48" i="1" s="1"/>
  <c r="I48" i="1" s="1"/>
  <c r="O11" i="3"/>
  <c r="K11" i="3"/>
  <c r="F11" i="3"/>
  <c r="I11" i="3" s="1"/>
  <c r="D31" i="5" s="1"/>
  <c r="E31" i="5" s="1"/>
  <c r="D11" i="3"/>
  <c r="D47" i="1" s="1"/>
  <c r="F47" i="1" s="1"/>
  <c r="I47" i="1" s="1"/>
  <c r="O9" i="3"/>
  <c r="K9" i="3"/>
  <c r="F9" i="3"/>
  <c r="I9" i="3" s="1"/>
  <c r="D29" i="5" s="1"/>
  <c r="N24" i="2"/>
  <c r="J24" i="2"/>
  <c r="C24" i="2"/>
  <c r="N23" i="2"/>
  <c r="J23" i="2"/>
  <c r="H23" i="2"/>
  <c r="D24" i="5" s="1"/>
  <c r="G22" i="2"/>
  <c r="N21" i="2"/>
  <c r="J21" i="2"/>
  <c r="C21" i="2"/>
  <c r="N19" i="2"/>
  <c r="J19" i="2"/>
  <c r="C19" i="2"/>
  <c r="D36" i="1" s="1"/>
  <c r="F36" i="1" s="1"/>
  <c r="I36" i="1" s="1"/>
  <c r="N18" i="2"/>
  <c r="J18" i="2"/>
  <c r="N17" i="2"/>
  <c r="J17" i="2"/>
  <c r="E17" i="2"/>
  <c r="H17" i="2" s="1"/>
  <c r="D18" i="5" s="1"/>
  <c r="E18" i="5" s="1"/>
  <c r="F18" i="5" s="1"/>
  <c r="G18" i="5" s="1"/>
  <c r="H18" i="5" s="1"/>
  <c r="C17" i="2"/>
  <c r="D34" i="1" s="1"/>
  <c r="F34" i="1" s="1"/>
  <c r="I34" i="1" s="1"/>
  <c r="N16" i="2"/>
  <c r="J16" i="2"/>
  <c r="E16" i="2"/>
  <c r="H16" i="2" s="1"/>
  <c r="D17" i="5" s="1"/>
  <c r="E17" i="5" s="1"/>
  <c r="F17" i="5" s="1"/>
  <c r="G17" i="5" s="1"/>
  <c r="H17" i="5" s="1"/>
  <c r="C16" i="2"/>
  <c r="D33" i="1" s="1"/>
  <c r="F33" i="1" s="1"/>
  <c r="I33" i="1" s="1"/>
  <c r="N15" i="2"/>
  <c r="J15" i="2"/>
  <c r="C15" i="2"/>
  <c r="G14" i="2"/>
  <c r="D15" i="5" s="1"/>
  <c r="N13" i="2"/>
  <c r="J13" i="2"/>
  <c r="H13" i="2"/>
  <c r="D14" i="5" s="1"/>
  <c r="E14" i="5" s="1"/>
  <c r="F14" i="5" s="1"/>
  <c r="G14" i="5" s="1"/>
  <c r="H14" i="5" s="1"/>
  <c r="C13" i="2"/>
  <c r="D30" i="1" s="1"/>
  <c r="N12" i="2"/>
  <c r="J12" i="2"/>
  <c r="C12" i="2"/>
  <c r="N11" i="2"/>
  <c r="J11" i="2"/>
  <c r="E11" i="2"/>
  <c r="H11" i="2" s="1"/>
  <c r="D12" i="5" s="1"/>
  <c r="E12" i="5" s="1"/>
  <c r="F12" i="5" s="1"/>
  <c r="G12" i="5" s="1"/>
  <c r="H12" i="5" s="1"/>
  <c r="N10" i="2"/>
  <c r="J10" i="2"/>
  <c r="D27" i="1"/>
  <c r="F27" i="1" s="1"/>
  <c r="I27" i="1" s="1"/>
  <c r="N8" i="2"/>
  <c r="H8" i="2"/>
  <c r="D9" i="5" s="1"/>
  <c r="E9" i="5" s="1"/>
  <c r="F9" i="5" s="1"/>
  <c r="G9" i="5" s="1"/>
  <c r="H9" i="5" s="1"/>
  <c r="G7" i="2"/>
  <c r="C76" i="1"/>
  <c r="D8" i="1"/>
  <c r="D85" i="1" s="1"/>
  <c r="C6" i="9" s="1"/>
  <c r="F28" i="1"/>
  <c r="I28" i="1" s="1"/>
  <c r="F30" i="1"/>
  <c r="I30" i="1" s="1"/>
  <c r="F35" i="1"/>
  <c r="I35" i="1" s="1"/>
  <c r="F40" i="1"/>
  <c r="I40" i="1" s="1"/>
  <c r="F45" i="1"/>
  <c r="I45" i="1" s="1"/>
  <c r="F51" i="1"/>
  <c r="I51" i="1" s="1"/>
  <c r="I50" i="1" s="1"/>
  <c r="F61" i="1"/>
  <c r="I61" i="1" s="1"/>
  <c r="F62" i="1"/>
  <c r="I62" i="1" s="1"/>
  <c r="F66" i="1"/>
  <c r="I66" i="1" s="1"/>
  <c r="F74" i="1"/>
  <c r="I74" i="1" s="1"/>
  <c r="I73" i="1" s="1"/>
  <c r="F76" i="1"/>
  <c r="I76" i="1" s="1"/>
  <c r="H37" i="1"/>
  <c r="H50" i="1"/>
  <c r="H55" i="1"/>
  <c r="H73" i="1"/>
  <c r="E17" i="1"/>
  <c r="E86" i="1" s="1"/>
  <c r="D86" i="1"/>
  <c r="C7" i="9" s="1"/>
  <c r="K27" i="1"/>
  <c r="O27" i="1"/>
  <c r="K28" i="1"/>
  <c r="O28" i="1"/>
  <c r="K29" i="1"/>
  <c r="O29" i="1"/>
  <c r="K30" i="1"/>
  <c r="O30" i="1"/>
  <c r="O59" i="1"/>
  <c r="K59" i="1"/>
  <c r="K61" i="1"/>
  <c r="O61" i="1"/>
  <c r="K62" i="1"/>
  <c r="O62" i="1"/>
  <c r="K63" i="1"/>
  <c r="O63" i="1"/>
  <c r="K64" i="1"/>
  <c r="O64" i="1"/>
  <c r="K65" i="1"/>
  <c r="O65" i="1"/>
  <c r="K66" i="1"/>
  <c r="O66" i="1"/>
  <c r="K68" i="1"/>
  <c r="O68" i="1"/>
  <c r="K70" i="1"/>
  <c r="O70" i="1"/>
  <c r="K71" i="1"/>
  <c r="O71" i="1"/>
  <c r="K72" i="1"/>
  <c r="O72" i="1"/>
  <c r="K74" i="1"/>
  <c r="O74" i="1"/>
  <c r="K76" i="1"/>
  <c r="O76" i="1"/>
  <c r="K77" i="1"/>
  <c r="O77" i="1"/>
  <c r="K45" i="1"/>
  <c r="O45" i="1"/>
  <c r="K47" i="1"/>
  <c r="O47" i="1"/>
  <c r="K48" i="1"/>
  <c r="O48" i="1"/>
  <c r="K49" i="1"/>
  <c r="O49" i="1"/>
  <c r="K51" i="1"/>
  <c r="O51" i="1"/>
  <c r="K53" i="1"/>
  <c r="O53" i="1"/>
  <c r="K54" i="1"/>
  <c r="O54" i="1"/>
  <c r="K56" i="1"/>
  <c r="O56" i="1"/>
  <c r="O32" i="1"/>
  <c r="O33" i="1"/>
  <c r="O34" i="1"/>
  <c r="O35" i="1"/>
  <c r="O36" i="1"/>
  <c r="O38" i="1"/>
  <c r="O40" i="1"/>
  <c r="O41" i="1"/>
  <c r="O25" i="1"/>
  <c r="K32" i="1"/>
  <c r="K33" i="1"/>
  <c r="K34" i="1"/>
  <c r="K35" i="1"/>
  <c r="K36" i="1"/>
  <c r="K38" i="1"/>
  <c r="K40" i="1"/>
  <c r="K41" i="1"/>
  <c r="K25" i="1"/>
  <c r="E24" i="5" l="1"/>
  <c r="G85" i="1"/>
  <c r="C9" i="9" s="1"/>
  <c r="E29" i="5"/>
  <c r="F31" i="5"/>
  <c r="E30" i="5"/>
  <c r="F35" i="5"/>
  <c r="G35" i="5" s="1"/>
  <c r="H35" i="5" s="1"/>
  <c r="E34" i="5"/>
  <c r="D39" i="5"/>
  <c r="E40" i="5"/>
  <c r="G86" i="1"/>
  <c r="F15" i="4"/>
  <c r="I15" i="4" s="1"/>
  <c r="D65" i="1"/>
  <c r="F65" i="1" s="1"/>
  <c r="I65" i="1" s="1"/>
  <c r="F13" i="4"/>
  <c r="I13" i="4" s="1"/>
  <c r="D63" i="1"/>
  <c r="F63" i="1" s="1"/>
  <c r="I63" i="1" s="1"/>
  <c r="F17" i="3"/>
  <c r="I17" i="3" s="1"/>
  <c r="D53" i="1"/>
  <c r="F53" i="1" s="1"/>
  <c r="I53" i="1" s="1"/>
  <c r="I52" i="1" s="1"/>
  <c r="E12" i="2"/>
  <c r="H12" i="2" s="1"/>
  <c r="D13" i="5" s="1"/>
  <c r="E13" i="5" s="1"/>
  <c r="F13" i="5" s="1"/>
  <c r="G13" i="5" s="1"/>
  <c r="H13" i="5" s="1"/>
  <c r="D29" i="1"/>
  <c r="F29" i="1" s="1"/>
  <c r="I29" i="1" s="1"/>
  <c r="I26" i="1" s="1"/>
  <c r="I24" i="1" s="1"/>
  <c r="E15" i="2"/>
  <c r="H15" i="2" s="1"/>
  <c r="D16" i="5" s="1"/>
  <c r="E16" i="5" s="1"/>
  <c r="D32" i="1"/>
  <c r="F32" i="1" s="1"/>
  <c r="I32" i="1" s="1"/>
  <c r="E24" i="2"/>
  <c r="H24" i="2" s="1"/>
  <c r="D25" i="5" s="1"/>
  <c r="E25" i="5" s="1"/>
  <c r="F25" i="5" s="1"/>
  <c r="G25" i="5" s="1"/>
  <c r="H25" i="5" s="1"/>
  <c r="D41" i="1"/>
  <c r="F41" i="1" s="1"/>
  <c r="I41" i="1" s="1"/>
  <c r="I39" i="1" s="1"/>
  <c r="F14" i="4"/>
  <c r="I14" i="4" s="1"/>
  <c r="D64" i="1"/>
  <c r="F64" i="1" s="1"/>
  <c r="I64" i="1" s="1"/>
  <c r="E21" i="2"/>
  <c r="H21" i="2" s="1"/>
  <c r="D22" i="5" s="1"/>
  <c r="D38" i="1"/>
  <c r="F38" i="1" s="1"/>
  <c r="I38" i="1" s="1"/>
  <c r="I37" i="1" s="1"/>
  <c r="F18" i="4"/>
  <c r="I18" i="4" s="1"/>
  <c r="D68" i="1"/>
  <c r="F68" i="1" s="1"/>
  <c r="I68" i="1" s="1"/>
  <c r="C9" i="2"/>
  <c r="D26" i="1" s="1"/>
  <c r="G25" i="2"/>
  <c r="H52" i="1"/>
  <c r="H46" i="1"/>
  <c r="H44" i="1" s="1"/>
  <c r="I75" i="1"/>
  <c r="H8" i="3"/>
  <c r="H21" i="3" s="1"/>
  <c r="I19" i="4"/>
  <c r="I23" i="4"/>
  <c r="H10" i="4"/>
  <c r="H17" i="4"/>
  <c r="I14" i="3"/>
  <c r="I19" i="3"/>
  <c r="E10" i="2"/>
  <c r="H10" i="2" s="1"/>
  <c r="H22" i="2"/>
  <c r="H31" i="1"/>
  <c r="H14" i="2"/>
  <c r="I10" i="3"/>
  <c r="D30" i="5" s="1"/>
  <c r="D28" i="5" s="1"/>
  <c r="I25" i="4"/>
  <c r="E19" i="2"/>
  <c r="H19" i="2" s="1"/>
  <c r="D20" i="5" s="1"/>
  <c r="E20" i="5" s="1"/>
  <c r="F20" i="5" s="1"/>
  <c r="G20" i="5" s="1"/>
  <c r="H20" i="5" s="1"/>
  <c r="F11" i="4"/>
  <c r="I11" i="4" s="1"/>
  <c r="H75" i="1"/>
  <c r="H67" i="1"/>
  <c r="H60" i="1"/>
  <c r="I46" i="1"/>
  <c r="I44" i="1" s="1"/>
  <c r="H39" i="1"/>
  <c r="I69" i="1"/>
  <c r="I31" i="1"/>
  <c r="H26" i="1"/>
  <c r="H24" i="1" s="1"/>
  <c r="D21" i="5" l="1"/>
  <c r="E22" i="5"/>
  <c r="F16" i="5"/>
  <c r="G16" i="5" s="1"/>
  <c r="H16" i="5" s="1"/>
  <c r="E15" i="5"/>
  <c r="E23" i="5"/>
  <c r="F24" i="5"/>
  <c r="H20" i="2"/>
  <c r="D23" i="5"/>
  <c r="C10" i="9"/>
  <c r="C19" i="9"/>
  <c r="C18" i="9"/>
  <c r="H9" i="2"/>
  <c r="D11" i="5"/>
  <c r="E11" i="5" s="1"/>
  <c r="F11" i="5" s="1"/>
  <c r="G11" i="5" s="1"/>
  <c r="H11" i="5" s="1"/>
  <c r="F29" i="5"/>
  <c r="G29" i="5" s="1"/>
  <c r="H29" i="5" s="1"/>
  <c r="E28" i="5"/>
  <c r="I16" i="3"/>
  <c r="D37" i="5"/>
  <c r="F40" i="5"/>
  <c r="E39" i="5"/>
  <c r="G31" i="5"/>
  <c r="F30" i="5"/>
  <c r="H57" i="1"/>
  <c r="I42" i="1"/>
  <c r="I60" i="1"/>
  <c r="I57" i="1"/>
  <c r="I67" i="1"/>
  <c r="I86" i="1"/>
  <c r="I85" i="1"/>
  <c r="D62" i="5"/>
  <c r="F15" i="5"/>
  <c r="E9" i="2"/>
  <c r="F26" i="1"/>
  <c r="H28" i="4"/>
  <c r="H78" i="1"/>
  <c r="I10" i="4"/>
  <c r="I17" i="4"/>
  <c r="I8" i="3"/>
  <c r="H7" i="2"/>
  <c r="H42" i="1"/>
  <c r="C114" i="1" l="1"/>
  <c r="G24" i="5"/>
  <c r="F23" i="5"/>
  <c r="E21" i="5"/>
  <c r="F22" i="5"/>
  <c r="I78" i="1"/>
  <c r="E10" i="5"/>
  <c r="E8" i="5" s="1"/>
  <c r="D8" i="5"/>
  <c r="D26" i="5" s="1"/>
  <c r="H31" i="5"/>
  <c r="H30" i="5" s="1"/>
  <c r="G30" i="5"/>
  <c r="G28" i="5" s="1"/>
  <c r="G40" i="5"/>
  <c r="F39" i="5"/>
  <c r="H28" i="5"/>
  <c r="I21" i="3"/>
  <c r="F28" i="5"/>
  <c r="D36" i="5"/>
  <c r="D41" i="5" s="1"/>
  <c r="E37" i="5"/>
  <c r="F34" i="5"/>
  <c r="H15" i="5"/>
  <c r="G15" i="5"/>
  <c r="H79" i="1"/>
  <c r="D87" i="1" s="1"/>
  <c r="C8" i="9" s="1"/>
  <c r="I79" i="1"/>
  <c r="E87" i="1" s="1"/>
  <c r="C5" i="9" s="1"/>
  <c r="E26" i="5"/>
  <c r="H25" i="2"/>
  <c r="I28" i="4"/>
  <c r="E62" i="5"/>
  <c r="G22" i="5" l="1"/>
  <c r="F21" i="5"/>
  <c r="D63" i="5"/>
  <c r="F10" i="11" s="1"/>
  <c r="H24" i="5"/>
  <c r="H23" i="5" s="1"/>
  <c r="G23" i="5"/>
  <c r="F10" i="5"/>
  <c r="F37" i="5"/>
  <c r="E36" i="5"/>
  <c r="E41" i="5" s="1"/>
  <c r="H40" i="5"/>
  <c r="H39" i="5" s="1"/>
  <c r="G39" i="5"/>
  <c r="G87" i="1"/>
  <c r="F44" i="5"/>
  <c r="F62" i="5" s="1"/>
  <c r="H34" i="5"/>
  <c r="G34" i="5"/>
  <c r="F8" i="5"/>
  <c r="F26" i="5" s="1"/>
  <c r="E63" i="5"/>
  <c r="G10" i="11" s="1"/>
  <c r="H22" i="5" l="1"/>
  <c r="H21" i="5" s="1"/>
  <c r="G21" i="5"/>
  <c r="I87" i="1"/>
  <c r="C11" i="9"/>
  <c r="E10" i="11"/>
  <c r="G10" i="5"/>
  <c r="H10" i="5" s="1"/>
  <c r="H8" i="5" s="1"/>
  <c r="H26" i="5" s="1"/>
  <c r="G37" i="5"/>
  <c r="F36" i="5"/>
  <c r="F41" i="5" s="1"/>
  <c r="F63" i="5" s="1"/>
  <c r="H10" i="11" s="1"/>
  <c r="H44" i="5"/>
  <c r="H62" i="5" s="1"/>
  <c r="G44" i="5"/>
  <c r="G62" i="5" s="1"/>
  <c r="G8" i="5" l="1"/>
  <c r="G26" i="5" s="1"/>
  <c r="C20" i="9"/>
  <c r="G36" i="5"/>
  <c r="G41" i="5" s="1"/>
  <c r="H37" i="5"/>
  <c r="H36" i="5" s="1"/>
  <c r="H41" i="5" s="1"/>
  <c r="H63" i="5"/>
  <c r="J10" i="11" s="1"/>
  <c r="G63" i="5" l="1"/>
  <c r="I10" i="11" s="1"/>
</calcChain>
</file>

<file path=xl/comments1.xml><?xml version="1.0" encoding="utf-8"?>
<comments xmlns="http://schemas.openxmlformats.org/spreadsheetml/2006/main">
  <authors>
    <author>горсвет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с учетом всех присоединений в течение отчетного периода</t>
        </r>
      </text>
    </comment>
  </commentList>
</comments>
</file>

<file path=xl/sharedStrings.xml><?xml version="1.0" encoding="utf-8"?>
<sst xmlns="http://schemas.openxmlformats.org/spreadsheetml/2006/main" count="1353" uniqueCount="401">
  <si>
    <t>Значение</t>
  </si>
  <si>
    <t>Зависимость</t>
  </si>
  <si>
    <t>-</t>
  </si>
  <si>
    <t>прямая</t>
  </si>
  <si>
    <t>б) наличие положения о деятельности структурного подразделения по работе с заявителями и потребителями услуг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</si>
  <si>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</si>
  <si>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</si>
  <si>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</si>
  <si>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</si>
  <si>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</si>
  <si>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</si>
  <si>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</si>
  <si>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</si>
  <si>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</si>
  <si>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</si>
  <si>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</si>
  <si>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</si>
  <si>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</si>
  <si>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</si>
  <si>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</si>
  <si>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</si>
  <si>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</si>
  <si>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</si>
  <si>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</si>
  <si>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</si>
  <si>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</si>
  <si>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</si>
  <si>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</si>
  <si>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</si>
  <si>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</si>
  <si>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</si>
  <si>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</si>
  <si>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</si>
  <si>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</si>
  <si>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</si>
  <si>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</si>
  <si>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</si>
  <si>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</si>
  <si>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</si>
  <si>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</si>
  <si>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</si>
  <si>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</si>
  <si>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</si>
  <si>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(1/0)</t>
  </si>
  <si>
    <t>80%&lt;гр.4&lt;120%</t>
  </si>
  <si>
    <t>СПРАВОЧНО</t>
  </si>
  <si>
    <t>Ед.изм.</t>
  </si>
  <si>
    <t>Показатель</t>
  </si>
  <si>
    <t>дней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</si>
  <si>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</si>
  <si>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</si>
  <si>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</si>
  <si>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</si>
  <si>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Показатель качества ТСО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</si>
  <si>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</si>
  <si>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</si>
  <si>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</si>
  <si>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</si>
  <si>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</si>
  <si>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</si>
  <si>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</si>
  <si>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</si>
  <si>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</si>
  <si>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</si>
  <si>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</si>
  <si>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</si>
  <si>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</si>
  <si>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</si>
  <si>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</si>
  <si>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</si>
  <si>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</si>
  <si>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</si>
  <si>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</si>
  <si>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</si>
  <si>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Коэффициент качества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</si>
  <si>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</si>
  <si>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</si>
  <si>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</si>
  <si>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</si>
  <si>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</si>
  <si>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</si>
  <si>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</si>
  <si>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Коэффициент корректировки</t>
  </si>
  <si>
    <t>на 2011 год</t>
  </si>
  <si>
    <t>на 2012 год</t>
  </si>
  <si>
    <t>ТСО при представлении достоверных отчетных данных</t>
  </si>
  <si>
    <t>Максимальный процент корректрировки на текущий год 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</si>
  <si>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</si>
  <si>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</si>
  <si>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</si>
  <si>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</si>
  <si>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</si>
  <si>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</si>
  <si>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При представлении недостоверных данных или данных для расчета какого-либо показателя, индикатор выполнения по показателю (Кнад и/или Ккач)  признается равным -1</t>
  </si>
  <si>
    <t>Отметка о представлении отчетных данных и их достоверности</t>
  </si>
  <si>
    <t>+</t>
  </si>
  <si>
    <t>Примечание:</t>
  </si>
  <si>
    <r>
  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</t>
    </r>
    <r>
      <rPr>
        <b/>
        <sz val="12"/>
        <rFont val="Verdana"/>
        <family val="2"/>
        <charset val="204"/>
      </rPr>
      <t>*</t>
    </r>
  </si>
  <si>
    <r>
      <t>в) должностные инструкции сотрудников, обслуживающих заявителей и потребителей услуг</t>
    </r>
    <r>
      <rPr>
        <b/>
        <sz val="12"/>
        <rFont val="Verdana"/>
        <family val="2"/>
        <charset val="204"/>
      </rPr>
      <t>*</t>
    </r>
  </si>
  <si>
    <r>
      <t>г) утвержденные территориальной сетевой организацией в установленном порядке формы отчетности о работе с заявителями и потребителями услуг</t>
    </r>
    <r>
      <rPr>
        <b/>
        <sz val="12"/>
        <rFont val="Verdana"/>
        <family val="2"/>
        <charset val="204"/>
      </rPr>
      <t>*</t>
    </r>
  </si>
  <si>
    <r>
      <t>2.2. Наличие информационно-справочной системы для автоматизации обработки обращений потребителей услуг, поступивших по телефону</t>
    </r>
    <r>
      <rPr>
        <b/>
        <sz val="12"/>
        <rFont val="Verdana"/>
        <family val="2"/>
        <charset val="204"/>
      </rPr>
      <t>*</t>
    </r>
  </si>
  <si>
    <r>
      <t>2.3. Наличие системы автоинформирования потребителей услуг по телефону, предназначенной для доведения до них типовой информации</t>
    </r>
    <r>
      <rPr>
        <b/>
        <sz val="12"/>
        <rFont val="Verdana"/>
        <family val="2"/>
        <charset val="204"/>
      </rPr>
      <t>*</t>
    </r>
  </si>
  <si>
    <r>
  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  </r>
    <r>
      <rPr>
        <b/>
        <sz val="12"/>
        <rFont val="Verdana"/>
        <family val="2"/>
        <charset val="204"/>
      </rPr>
      <t>*</t>
    </r>
  </si>
  <si>
    <r>
      <t>а) для физических лиц, включая индивидуальных предпринимателей, и юридических лиц - субъектов малого и среднего предпринимательства, дней</t>
    </r>
    <r>
      <rPr>
        <b/>
        <sz val="12"/>
        <rFont val="Verdana"/>
        <family val="2"/>
        <charset val="204"/>
      </rPr>
      <t>***</t>
    </r>
  </si>
  <si>
    <r>
      <t>б) для остальных потребителей услуг, дней</t>
    </r>
    <r>
      <rPr>
        <b/>
        <sz val="12"/>
        <rFont val="Verdana"/>
        <family val="2"/>
        <charset val="204"/>
      </rPr>
      <t>***</t>
    </r>
  </si>
  <si>
    <t>*** согласно действующего законодательства приборы учета устанавливаются потребителем самостоятельно, либо с привлечением уполномоченных организаций</t>
  </si>
  <si>
    <r>
  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  </r>
    <r>
      <rPr>
        <b/>
        <sz val="12"/>
        <rFont val="Verdana"/>
        <family val="2"/>
        <charset val="204"/>
      </rPr>
      <t>*</t>
    </r>
  </si>
  <si>
    <r>
      <t>а) письменных опросов, шт. на 1000 потребителей услуг</t>
    </r>
    <r>
      <rPr>
        <b/>
        <sz val="12"/>
        <rFont val="Verdana"/>
        <family val="2"/>
        <charset val="204"/>
      </rPr>
      <t>*</t>
    </r>
  </si>
  <si>
    <r>
      <t>б) электронной связи через сеть Интернет, шт. на 1000 потребителей услуг</t>
    </r>
    <r>
      <rPr>
        <b/>
        <sz val="12"/>
        <rFont val="Verdana"/>
        <family val="2"/>
        <charset val="204"/>
      </rPr>
      <t>*</t>
    </r>
  </si>
  <si>
    <r>
      <t>в)* системы автоинформирования, шт. на 1000 потребителей услуг</t>
    </r>
    <r>
      <rPr>
        <b/>
        <sz val="12"/>
        <rFont val="Verdana"/>
        <family val="2"/>
        <charset val="204"/>
      </rPr>
      <t>*</t>
    </r>
  </si>
  <si>
    <t>Все обращения должны быть обработаны</t>
  </si>
  <si>
    <t>Должны рассмотреть немедленно, рассматривается оперативность</t>
  </si>
  <si>
    <t>Консультация с ФСТ - ставятся все присоединенные к сетям сторонние потребители</t>
  </si>
  <si>
    <t>* МУП " Горсвет" не имеет специализированных структурных подразделений по работе с заявителями и потребителями услуг</t>
  </si>
  <si>
    <t>дежурная служба</t>
  </si>
  <si>
    <t>Порядок регистрации и рассмотрения жалоб потребителей МУП " Горсвет" МО " Город Коряжма" на качество электроэнергии</t>
  </si>
  <si>
    <t>В МУП " Горсвет" существует порядок оповещения</t>
  </si>
  <si>
    <t>** МУП " Горсвет" является исполнителем услуг, проекты договоров направляются  сбытовой организации в интересах ее потребителей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</si>
  <si>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</si>
  <si>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Архангельская область г. Коряжма МУП " Горсвет"</t>
  </si>
  <si>
    <t>Муниципальное унитарное предприятие города Коряжма Архангельской области "Горсвет"</t>
  </si>
  <si>
    <t>Наименование параметра (критерия), храктеризующего индикатор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</si>
  <si>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почты*</t>
  </si>
  <si>
    <r>
  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</t>
    </r>
    <r>
      <rPr>
        <b/>
        <sz val="11"/>
        <rFont val="Verdana"/>
        <family val="2"/>
        <charset val="204"/>
      </rPr>
      <t>*</t>
    </r>
  </si>
  <si>
    <r>
      <t>в) должностные инструкции сотрудников, обслуживающих заявителей и потребителей услуг</t>
    </r>
    <r>
      <rPr>
        <b/>
        <sz val="11"/>
        <rFont val="Verdana"/>
        <family val="2"/>
        <charset val="204"/>
      </rPr>
      <t>*</t>
    </r>
  </si>
  <si>
    <r>
      <t>г) утвержденные территориальной сетевой организацией в установленном порядке формы отчетности о работе с заявителями и потребителями услуг</t>
    </r>
    <r>
      <rPr>
        <b/>
        <sz val="11"/>
        <rFont val="Verdana"/>
        <family val="2"/>
        <charset val="204"/>
      </rPr>
      <t>*</t>
    </r>
  </si>
  <si>
    <r>
      <t>2.2. Наличие информационно-справочной системы для автоматизации обработки обращений потребителей услуг, поступивших по телефону</t>
    </r>
    <r>
      <rPr>
        <b/>
        <sz val="11"/>
        <rFont val="Verdana"/>
        <family val="2"/>
        <charset val="204"/>
      </rPr>
      <t>*</t>
    </r>
  </si>
  <si>
    <r>
      <t>2.3. Наличие системы автоинформирования потребителей услуг по телефону, предназначенной для доведения до них типовой информации</t>
    </r>
    <r>
      <rPr>
        <b/>
        <sz val="11"/>
        <rFont val="Verdana"/>
        <family val="2"/>
        <charset val="204"/>
      </rPr>
      <t>*</t>
    </r>
  </si>
  <si>
    <t>Инженер-технолог</t>
  </si>
  <si>
    <r>
      <t>а) для физических лиц, включая индивидуальных предпринимателей, и юридических лиц - субъектов малого и среднего предпринимательства, дней</t>
    </r>
    <r>
      <rPr>
        <b/>
        <sz val="11"/>
        <rFont val="Verdana"/>
        <family val="2"/>
        <charset val="204"/>
      </rPr>
      <t>***</t>
    </r>
  </si>
  <si>
    <r>
      <t>б) для остальных потребителей услуг, дней</t>
    </r>
    <r>
      <rPr>
        <b/>
        <sz val="11"/>
        <rFont val="Verdana"/>
        <family val="2"/>
        <charset val="204"/>
      </rPr>
      <t>***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</si>
  <si>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услуг*</t>
  </si>
  <si>
    <r>
      <t>а) письменных опросов, шт. на 1000 потребителей услуг</t>
    </r>
    <r>
      <rPr>
        <b/>
        <sz val="11"/>
        <rFont val="Verdana"/>
        <family val="2"/>
        <charset val="204"/>
      </rPr>
      <t>*</t>
    </r>
  </si>
  <si>
    <r>
      <t>б) электронной связи через сеть Интернет, шт. на 1000 потребителей услуг</t>
    </r>
    <r>
      <rPr>
        <b/>
        <sz val="11"/>
        <rFont val="Verdana"/>
        <family val="2"/>
        <charset val="204"/>
      </rPr>
      <t>*</t>
    </r>
  </si>
  <si>
    <r>
      <t>в)* системы автоинформирования, шт. на 1000 потребителей услуг</t>
    </r>
    <r>
      <rPr>
        <b/>
        <sz val="11"/>
        <rFont val="Verdana"/>
        <family val="2"/>
        <charset val="204"/>
      </rPr>
      <t>*</t>
    </r>
  </si>
  <si>
    <t>2012 год</t>
  </si>
  <si>
    <t>Наименование показателя</t>
  </si>
  <si>
    <t>предлагаемые плановые значения параметров (критериев), характеризующих индикаторы качества</t>
  </si>
  <si>
    <t>Мероприятия, направленные на улучшение показателя</t>
  </si>
  <si>
    <t>Описание (обоснование)</t>
  </si>
  <si>
    <t>Наименование</t>
  </si>
  <si>
    <t>1.Коэффициент значимости показателя уровня надежности оказываемых услуг, альфа</t>
  </si>
  <si>
    <t>Показатель средней продолжительности прекращений передачи электрической энергии (П_п)</t>
  </si>
  <si>
    <t>№ п/п</t>
  </si>
  <si>
    <t>Плановое значение показателя П_п, П(пл)_п</t>
  </si>
  <si>
    <t>Плановое значение показателя Птпр, П(пл)_тпр</t>
  </si>
  <si>
    <t>Плановое значение показателя Птсо, П(пл)_тсо</t>
  </si>
  <si>
    <t>Оценка достижения показателя уровня надежности оказываемых услуг, К_над</t>
  </si>
  <si>
    <t>А.В.Кривополенов</t>
  </si>
  <si>
    <t>1)проведение энергоаудита, 2)сертификация электрических сетей, 3)разработка сайта предприятия для работы с потребителями, 4)организация работы структурного подразделения по работе с заявителями и потребителями</t>
  </si>
  <si>
    <t>1)замена кабельных линий электропередач, 2)замена распределительных устройств 0,4 кВ, 3)замена трансформатора</t>
  </si>
  <si>
    <t xml:space="preserve">  </t>
  </si>
  <si>
    <t>форма № 3.1</t>
  </si>
  <si>
    <t>Оценка достижения показателя надежности и качества</t>
  </si>
  <si>
    <t>Зависи-мость</t>
  </si>
  <si>
    <t>факти-ческое</t>
  </si>
  <si>
    <t>плано-вое</t>
  </si>
  <si>
    <t>на 2013 год</t>
  </si>
  <si>
    <t>на 2014 год и далее</t>
  </si>
  <si>
    <t>2013 год (факт)</t>
  </si>
  <si>
    <t>N</t>
  </si>
  <si>
    <t>Обосновывающие данные для расчёта*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</si>
  <si>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</si>
  <si>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организации, шт.</t>
  </si>
  <si>
    <t>Итого:</t>
  </si>
  <si>
    <t>2016 год</t>
  </si>
  <si>
    <t>2017 год</t>
  </si>
  <si>
    <t>2018 год</t>
  </si>
  <si>
    <t>2019 год</t>
  </si>
  <si>
    <t>Значение показателя</t>
  </si>
  <si>
    <t>2016 год (план)</t>
  </si>
  <si>
    <t>2017 год (план)</t>
  </si>
  <si>
    <t>2018 год (план)</t>
  </si>
  <si>
    <t>2019 год (план)</t>
  </si>
  <si>
    <t xml:space="preserve">Муниципальное унитарное предприятие города КоряжмаАрхангельской области "Горсвет" </t>
  </si>
  <si>
    <t>Суммарная продолжительность прекращений передачи электроэнергии, час</t>
  </si>
  <si>
    <t>Форма 2.3 - Расчет значения индикатора результативности обратной связи</t>
  </si>
  <si>
    <t>Форма 2.2 - Расчет значения индикатора исполнительности</t>
  </si>
  <si>
    <t>Форма 2.1 - Расчет значения индикатора информативности</t>
  </si>
  <si>
    <t>1. Соблюдение сроков по процедурам взаимодействия с потребителями услуг (заявителями)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</si>
  <si>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</si>
  <si>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r>
  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  </r>
    <r>
      <rPr>
        <b/>
        <sz val="11"/>
        <rFont val="Verdana"/>
        <family val="2"/>
        <charset val="204"/>
      </rPr>
      <t>**</t>
    </r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</si>
  <si>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</si>
  <si>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</si>
  <si>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</si>
  <si>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</si>
  <si>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</si>
  <si>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</si>
  <si>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 *</t>
  </si>
  <si>
    <t>5. Итого по индикатору исполнительности</t>
  </si>
  <si>
    <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  </r>
    <r>
      <rPr>
        <b/>
        <sz val="11"/>
        <rFont val="Verdana"/>
        <family val="2"/>
        <charset val="204"/>
      </rPr>
      <t>**</t>
    </r>
  </si>
  <si>
    <r>
      <t>I - Расчет показателя надежности (П</t>
    </r>
    <r>
      <rPr>
        <b/>
        <vertAlign val="subscript"/>
        <sz val="16"/>
        <rFont val="Verdana"/>
        <family val="2"/>
        <charset val="204"/>
      </rPr>
      <t>п</t>
    </r>
    <r>
      <rPr>
        <b/>
        <sz val="16"/>
        <rFont val="Verdana"/>
        <family val="2"/>
        <charset val="204"/>
      </rPr>
      <t>)</t>
    </r>
  </si>
  <si>
    <r>
      <t>II - Расчет показателя уровня качества осуществляемого технологического присоединения к сети (П</t>
    </r>
    <r>
      <rPr>
        <b/>
        <vertAlign val="subscript"/>
        <sz val="14"/>
        <rFont val="Verdana"/>
        <family val="2"/>
        <charset val="204"/>
      </rPr>
      <t>тпр</t>
    </r>
    <r>
      <rPr>
        <b/>
        <sz val="14"/>
        <rFont val="Verdana"/>
        <family val="2"/>
        <charset val="204"/>
      </rPr>
      <t>)</t>
    </r>
  </si>
  <si>
    <r>
      <t>III - Расчет показателя качества для (П</t>
    </r>
    <r>
      <rPr>
        <b/>
        <vertAlign val="subscript"/>
        <sz val="16"/>
        <rFont val="Verdana"/>
        <family val="2"/>
        <charset val="204"/>
      </rPr>
      <t>тсо</t>
    </r>
    <r>
      <rPr>
        <b/>
        <sz val="16"/>
        <rFont val="Verdana"/>
        <family val="2"/>
        <charset val="204"/>
      </rPr>
      <t>)</t>
    </r>
  </si>
  <si>
    <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  </r>
    <r>
      <rPr>
        <b/>
        <sz val="12"/>
        <rFont val="Verdana"/>
        <family val="2"/>
        <charset val="204"/>
      </rPr>
      <t>**</t>
    </r>
  </si>
  <si>
    <r>
  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  </r>
    <r>
      <rPr>
        <b/>
        <sz val="12"/>
        <rFont val="Verdana"/>
        <family val="2"/>
        <charset val="204"/>
      </rPr>
      <t>**</t>
    </r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</si>
  <si>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</si>
  <si>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</si>
  <si>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Число, шт.</t>
  </si>
  <si>
    <t xml:space="preserve">Оценка достижения показателя уровня качества оказываемых услуг, К_кач2 </t>
  </si>
  <si>
    <t>2. Коэффициент значимости показателя уровня качества, оказываемых услуг, бета1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</si>
  <si>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0"/>
        <rFont val="Verdana"/>
        <family val="2"/>
        <charset val="204"/>
      </rPr>
      <t>заяв тпр</t>
    </r>
    <r>
      <rPr>
        <sz val="10"/>
        <rFont val="Verdana"/>
        <family val="2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</si>
  <si>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0"/>
        <rFont val="Verdana"/>
        <family val="2"/>
        <charset val="204"/>
      </rPr>
      <t xml:space="preserve">нс </t>
    </r>
    <r>
      <rPr>
        <vertAlign val="subscript"/>
        <sz val="10"/>
        <rFont val="Verdana"/>
        <family val="2"/>
        <charset val="204"/>
      </rPr>
      <t>заяв тпр</t>
    </r>
    <r>
      <rPr>
        <sz val="10"/>
        <rFont val="Verdana"/>
        <family val="2"/>
        <charset val="204"/>
      </rPr>
      <t>)</t>
    </r>
  </si>
  <si>
    <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 </t>
    </r>
    <r>
      <rPr>
        <vertAlign val="subscript"/>
        <sz val="10"/>
        <rFont val="Verdana"/>
        <family val="2"/>
        <charset val="204"/>
      </rPr>
      <t>сд тпр</t>
    </r>
    <r>
      <rPr>
        <sz val="10"/>
        <rFont val="Verdana"/>
        <family val="2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</si>
  <si>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шт.(N</t>
    </r>
    <r>
      <rPr>
        <vertAlign val="superscript"/>
        <sz val="10"/>
        <rFont val="Verdana"/>
        <family val="2"/>
        <charset val="204"/>
      </rPr>
      <t>нс</t>
    </r>
    <r>
      <rPr>
        <sz val="10"/>
        <rFont val="Verdana"/>
        <family val="2"/>
        <charset val="204"/>
      </rPr>
      <t xml:space="preserve"> </t>
    </r>
    <r>
      <rPr>
        <vertAlign val="subscript"/>
        <sz val="10"/>
        <rFont val="Verdana"/>
        <family val="2"/>
        <charset val="204"/>
      </rPr>
      <t>сд тпр</t>
    </r>
    <r>
      <rPr>
        <sz val="10"/>
        <rFont val="Verdana"/>
        <family val="2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</si>
  <si>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0"/>
        <rFont val="Verdana"/>
        <family val="2"/>
        <charset val="204"/>
      </rPr>
      <t>нс тпр</t>
    </r>
    <r>
      <rPr>
        <sz val="10"/>
        <rFont val="Verdana"/>
        <family val="2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</si>
  <si>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0"/>
        <rFont val="Verdana"/>
        <family val="2"/>
        <charset val="204"/>
      </rPr>
      <t xml:space="preserve"> н тпр</t>
    </r>
    <r>
      <rPr>
        <sz val="10"/>
        <rFont val="Verdana"/>
        <family val="2"/>
        <charset val="204"/>
      </rPr>
      <t xml:space="preserve">)
</t>
    </r>
  </si>
  <si>
    <r>
      <t>Общее число заявок на технологическое присоединение к сети, поданных заявителями в соответствующий расчетный период, десятками шт. (N</t>
    </r>
    <r>
      <rPr>
        <vertAlign val="subscript"/>
        <sz val="10"/>
        <rFont val="Verdana"/>
        <family val="2"/>
        <charset val="204"/>
      </rPr>
      <t>очз тпр</t>
    </r>
    <r>
      <rPr>
        <sz val="10"/>
        <rFont val="Verdana"/>
        <family val="2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</si>
  <si>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0"/>
        <rFont val="Verdana"/>
        <family val="2"/>
        <charset val="204"/>
      </rPr>
      <t xml:space="preserve"> нпа тпр</t>
    </r>
    <r>
      <rPr>
        <sz val="10"/>
        <rFont val="Verdana"/>
        <family val="2"/>
        <charset val="204"/>
      </rPr>
      <t>)</t>
    </r>
  </si>
  <si>
    <r>
      <t>К</t>
    </r>
    <r>
      <rPr>
        <vertAlign val="subscript"/>
        <sz val="10"/>
        <rFont val="Verdana"/>
        <family val="2"/>
        <charset val="204"/>
      </rPr>
      <t>об</t>
    </r>
  </si>
  <si>
    <r>
      <t>Показатель надежности услуг (П</t>
    </r>
    <r>
      <rPr>
        <vertAlign val="subscript"/>
        <sz val="10"/>
        <rFont val="Verdana"/>
        <family val="2"/>
        <charset val="204"/>
      </rPr>
      <t>п</t>
    </r>
    <r>
      <rPr>
        <sz val="10"/>
        <rFont val="Verdana"/>
        <family val="2"/>
        <charset val="204"/>
      </rPr>
      <t>)</t>
    </r>
  </si>
  <si>
    <r>
      <t>Показатель качества услуг (П</t>
    </r>
    <r>
      <rPr>
        <vertAlign val="subscript"/>
        <sz val="10"/>
        <rFont val="Verdana"/>
        <family val="2"/>
        <charset val="204"/>
      </rPr>
      <t xml:space="preserve"> тпр</t>
    </r>
    <r>
      <rPr>
        <sz val="10"/>
        <rFont val="Verdana"/>
        <family val="2"/>
        <charset val="204"/>
      </rPr>
      <t>)</t>
    </r>
  </si>
  <si>
    <r>
      <t>Показатель качества услуг (П</t>
    </r>
    <r>
      <rPr>
        <vertAlign val="subscript"/>
        <sz val="10"/>
        <rFont val="Verdana"/>
        <family val="2"/>
        <charset val="204"/>
      </rPr>
      <t>тсо</t>
    </r>
    <r>
      <rPr>
        <sz val="10"/>
        <rFont val="Verdana"/>
        <family val="2"/>
        <charset val="204"/>
      </rPr>
      <t>)</t>
    </r>
  </si>
  <si>
    <t>Первые три расчетных периода регулирования</t>
  </si>
  <si>
    <t>Последующие расчетные  периоды регулирования первого долгосрочного периода регулирования</t>
  </si>
  <si>
    <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Verdana"/>
        <family val="2"/>
        <charset val="204"/>
      </rPr>
      <t xml:space="preserve"> заяв тпр</t>
    </r>
    <r>
      <rPr>
        <sz val="10"/>
        <rFont val="Verdana"/>
        <family val="2"/>
        <charset val="204"/>
      </rPr>
      <t>)</t>
    </r>
  </si>
  <si>
    <t>Для сокращения средней продолжительности прекращений электрической энергии и в связи с высокой степенью износа оборудования будут проводиться работы по реконструкции электрооборудования и кабельных линий, в ходе которых будет увеличена мощность трансформаторов и пропускная способность линий электропередач</t>
  </si>
  <si>
    <t>Для определения актуальных данных о максимальной присоединенной и резервной мощности. Сокращение сроков - обеспечение результативности работы.</t>
  </si>
  <si>
    <t>Оценка при планиро-вании</t>
  </si>
  <si>
    <t>Значения показателя за</t>
  </si>
  <si>
    <t>Фактическое значение показателя уровня качества оказываемых услуг территориальной сетевой организации</t>
  </si>
  <si>
    <t>2012-2014</t>
  </si>
  <si>
    <t>2015-2019</t>
  </si>
  <si>
    <t>Последующие долгосрочные периоды регулирования годы</t>
  </si>
  <si>
    <t>К над</t>
  </si>
  <si>
    <t>Инженер-технолог                                                      А.В.Кривополенов</t>
  </si>
  <si>
    <t>Инспекционный контроль показателей качества электрической энергии</t>
  </si>
  <si>
    <t>Для повышения уровня качества оказываемых услуг, на предприятии ежегодно проводится инспекционный контроль показателей качества электрической энергии</t>
  </si>
  <si>
    <t>Наименование составляющей показателя</t>
  </si>
  <si>
    <t>Метод определения</t>
  </si>
  <si>
    <t>Наименование электросетевой организации</t>
  </si>
  <si>
    <t>Вид объекта (ПС, ЛЭП)</t>
  </si>
  <si>
    <t>Высший класс напряжения обесточенного оборудования, кВ</t>
  </si>
  <si>
    <t>Продолжительность прекращения передачи электрической энергии, час.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</si>
  <si>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</si>
  <si>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</si>
  <si>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</si>
  <si>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</si>
  <si>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</si>
  <si>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</si>
  <si>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</si>
  <si>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полное</t>
  </si>
  <si>
    <t>частичное</t>
  </si>
  <si>
    <t>ПС</t>
  </si>
  <si>
    <t>2</t>
  </si>
  <si>
    <t>3</t>
  </si>
  <si>
    <t>4</t>
  </si>
  <si>
    <t>5</t>
  </si>
  <si>
    <t>6</t>
  </si>
  <si>
    <t>7</t>
  </si>
  <si>
    <t>Должность</t>
  </si>
  <si>
    <t>Подпись</t>
  </si>
  <si>
    <t>1.1</t>
  </si>
  <si>
    <t>Показатель качества предоставления возможности технологического присоединения (П_тпр)</t>
  </si>
  <si>
    <t>Показатель уровня качества оказываемых услуг территориальными сетевыми организациями (П_тсо)</t>
  </si>
  <si>
    <t>Форма 7.1 - Показатели уровня надежности и качества оказываемых услуг Муниципальным унитарным предприятием города Коряжма Архангельской области "Горсвет"</t>
  </si>
  <si>
    <t>Форма 7.2 - Расчет обобщенного показателя уровня надежности и качества оказываемых услуг Муниципальным унитарным предприятием города Коряжма Архангельской области "Горсвет"</t>
  </si>
  <si>
    <t>3.Оценка достижения показателя уровня надежности оказываемых услуг, К_над</t>
  </si>
  <si>
    <t>4.Оценка достижения показателя уровня качества оказываемых услуг, К_кач</t>
  </si>
  <si>
    <t>5.Обобщенный показатель уровня надежности и качества оказываемых услуг, К_об</t>
  </si>
  <si>
    <t>Показатель уровня качества оказываемых услуг ТСО, Птсо</t>
  </si>
  <si>
    <t>Оценка достижения показателя уровня качества оказываемых услуг, К_кач</t>
  </si>
  <si>
    <t>Кривополенов А.В.</t>
  </si>
  <si>
    <t>К кач</t>
  </si>
  <si>
    <t>Утв. приказом Министерства энергетики РФ</t>
  </si>
  <si>
    <t>от 14 октября 2013 г. № 718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</si>
  <si>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</si>
  <si>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</si>
  <si>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</si>
  <si>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</si>
  <si>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Расчет</t>
  </si>
  <si>
    <t>Максимальное количество потребителей услуг по пере-</t>
  </si>
  <si>
    <t>В соответствии с заключенными
договорами по передаче
электроэнергии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</si>
  <si>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</si>
  <si>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</si>
  <si>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</si>
  <si>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</si>
  <si>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</si>
  <si>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</si>
  <si>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</si>
  <si>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</si>
  <si>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</si>
  <si>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</si>
  <si>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</si>
  <si>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</si>
  <si>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</si>
  <si>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</si>
  <si>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</si>
  <si>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</si>
  <si>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</si>
  <si>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</si>
  <si>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t>сумма произведений по столбцу 32
и столбцу 28 Формы 8.1 деленная
на значение пункта 1 Формы 8.3
((Σ столбец 32*столбец 28)/
пункт 1 Формы 8.3)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</si>
  <si>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</si>
  <si>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</si>
  <si>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t>сумма по столбцу 28 Формы 8.1
и деленная на значение
пункта 1 Формы 8.3
(Σ столбец 28 Формы 8.1/
пункт 1 Формы 8.3)</t>
  </si>
  <si>
    <r>
      <t>потребителей 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</si>
  <si>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Ф. И. О.</t>
  </si>
  <si>
    <r>
      <t>Наименование структурной единицы электросетевой организации</t>
    </r>
    <r>
      <rPr>
        <vertAlign val="superscript"/>
        <sz val="10"/>
        <rFont val="Times New Roman"/>
        <family val="1"/>
        <charset val="204"/>
      </rPr>
      <t>2</t>
    </r>
  </si>
  <si>
    <t>Диспетчерское наименование подстанции или ЛЭП, в результате отключения
которой произошло прекращение передачи электроэнергии потребителям услуг</t>
  </si>
  <si>
    <r>
      <t>Причина прекращения передачи электрической энергии (1/0)</t>
    </r>
    <r>
      <rPr>
        <vertAlign val="superscript"/>
        <sz val="10"/>
        <rFont val="Times New Roman"/>
        <family val="1"/>
        <charset val="204"/>
      </rPr>
      <t>3</t>
    </r>
  </si>
  <si>
    <r>
      <t>Признак АПВ (автоматического повтора включений) (1/0)</t>
    </r>
    <r>
      <rPr>
        <vertAlign val="superscript"/>
        <sz val="10"/>
        <rFont val="Times New Roman"/>
        <family val="1"/>
        <charset val="204"/>
      </rPr>
      <t>4</t>
    </r>
  </si>
  <si>
    <r>
      <t>Признак АВР (автоматического включения резерва) (1/0)</t>
    </r>
    <r>
      <rPr>
        <vertAlign val="superscript"/>
        <sz val="10"/>
        <rFont val="Times New Roman"/>
        <family val="1"/>
        <charset val="204"/>
      </rPr>
      <t>5</t>
    </r>
  </si>
  <si>
    <t>Количество точек поставки, по которым произошло прекращение передачи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</si>
  <si>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</si>
  <si>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
(часы, минуты, ГГГГ.ММ.ДД)</t>
  </si>
  <si>
    <t>Время и дата устранения технологического нарушения на объектах
данной сетевой организации (часы, минуты, ГГГГ.ММ.ДД)</t>
  </si>
  <si>
    <t>Время и дата восстановления режима потребления электрической энергии
потребителей услуг (часы, минуты, ГГГГ.ММ.ДД)</t>
  </si>
  <si>
    <r>
      <t>Суммарный объем фактической нагрузки (мощности) на присоединениях потребителей
услуг, по которым в результате технологического нарушения произошло прекращение
передачи электрической энергии на момент возникновения такого события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, МВт</t>
    </r>
  </si>
  <si>
    <t>Наименование документа первичной информации
(акт расследования, журнал отключений и т. п.)</t>
  </si>
  <si>
    <t>Реквизиты документа первичной информации (акта расследования технологического
нарушения (аварии) или иного документа (номер и дата записи в журнале отключений)</t>
  </si>
  <si>
    <t>Справочно (произведения столбцов 28 и 32), для расчета показателя средней продолжительности прекращений передачи электрической энергиии</t>
  </si>
  <si>
    <t>Потребители электрической  энергии</t>
  </si>
  <si>
    <t>Всего (сумма граф 9—15)</t>
  </si>
  <si>
    <t>Всего (сумма граф 25—27)</t>
  </si>
  <si>
    <t>Всего (сумма граф 17—21)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</si>
  <si>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</si>
  <si>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</si>
  <si>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</si>
  <si>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</si>
  <si>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</si>
  <si>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</si>
  <si>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</si>
  <si>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</si>
  <si>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</si>
  <si>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</si>
  <si>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</si>
  <si>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</si>
  <si>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</si>
  <si>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</si>
  <si>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</si>
  <si>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</si>
  <si>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</si>
  <si>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</si>
  <si>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</si>
  <si>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</si>
  <si>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</si>
  <si>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</si>
  <si>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</si>
  <si>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</si>
  <si>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</si>
  <si>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</si>
  <si>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</si>
  <si>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</si>
  <si>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</si>
  <si>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 xml:space="preserve">МУП "Горсвет" город Коряжма </t>
  </si>
  <si>
    <t>РП № 2 яч. № 4</t>
  </si>
  <si>
    <t>6 кВ</t>
  </si>
  <si>
    <t>0</t>
  </si>
  <si>
    <t>Акт расследования</t>
  </si>
  <si>
    <t>РП № 1 яч. № 2</t>
  </si>
  <si>
    <t>ТП № 38</t>
  </si>
  <si>
    <t xml:space="preserve">ЛЭП </t>
  </si>
  <si>
    <t>0,4 кВ</t>
  </si>
  <si>
    <t>Итого</t>
  </si>
  <si>
    <t>х</t>
  </si>
  <si>
    <r>
      <t>2</t>
    </r>
    <r>
      <rPr>
        <sz val="8"/>
        <rFont val="Times New Roman"/>
        <family val="1"/>
        <charset val="204"/>
      </rPr>
      <t> Указываются наименования производственных отделений или предприятий электрических сетей.</t>
    </r>
  </si>
  <si>
    <r>
      <t>3</t>
    </r>
    <r>
      <rPr>
        <sz val="8"/>
        <rFont val="Times New Roman"/>
        <family val="1"/>
        <charset val="204"/>
      </rPr>
      <t> «0» для случаев, подпадающих под исключения, указанные в абзаце 3 пункта 2.1 настоящих методических указаний, «1» — не подпадающих.</t>
    </r>
  </si>
  <si>
    <r>
      <t>4</t>
    </r>
    <r>
      <rPr>
        <sz val="8"/>
        <rFont val="Times New Roman"/>
        <family val="1"/>
        <charset val="204"/>
      </rPr>
      <t> «1» ставится, когда АПВ успешное, а «0» — не успешное.</t>
    </r>
  </si>
  <si>
    <r>
      <t>5</t>
    </r>
    <r>
      <rPr>
        <sz val="8"/>
        <rFont val="Times New Roman"/>
        <family val="1"/>
        <charset val="204"/>
      </rPr>
      <t> «1» ставится, когда АВР успешен, «0» — не успешен.</t>
    </r>
  </si>
  <si>
    <r>
      <t>6</t>
    </r>
    <r>
      <rPr>
        <sz val="8"/>
        <rFont val="Times New Roman"/>
        <family val="1"/>
        <charset val="204"/>
      </rPr>
      <t> Заполняется только организацией по управлению единой национальной (общероссийской) электрической сетью.</t>
    </r>
  </si>
  <si>
    <t>1 категория надежности</t>
  </si>
  <si>
    <t>2 категория надежности</t>
  </si>
  <si>
    <t>МУП "Горсвет"</t>
  </si>
  <si>
    <r>
      <t>Форма</t>
    </r>
    <r>
      <rPr>
        <u/>
        <sz val="11"/>
        <rFont val="Times New Roman"/>
        <family val="1"/>
        <charset val="204"/>
      </rPr>
      <t>_8.1_1</t>
    </r>
    <r>
      <rPr>
        <sz val="11"/>
        <rFont val="Times New Roman"/>
        <family val="1"/>
        <charset val="204"/>
      </rPr>
      <t xml:space="preserve"> - Журнал учета данных первичной информации по всем прекращениям передачи электрической энергии,  произошедшим на объектах электросетевой организации</t>
    </r>
  </si>
  <si>
    <t>Форма 1.1 - Журнал учёта текущей информации о прекращении передачи электрической энергии для потребителей услуг электросетевой организации за 2016 год</t>
  </si>
  <si>
    <t>Акт расследования технологического отключения № 1/16</t>
  </si>
  <si>
    <t>Акт расследования технологического отключения № 2/16</t>
  </si>
  <si>
    <t>Акт расследования технологического отключения № 3/16</t>
  </si>
  <si>
    <t>Акт расследования технологического отключения № 4/16</t>
  </si>
  <si>
    <t>Акт расследования технологического отключения № 5/16</t>
  </si>
  <si>
    <t>Акт расследования технологического отключения № 6/16</t>
  </si>
  <si>
    <t>Форма 1.2 -Расчет показателя средней продолжительности прекращений передачи электрической энергии за 2016 год</t>
  </si>
  <si>
    <t>Форма 1.3 -Фактические значения показателей надежности и качества услуг за 2016 год</t>
  </si>
  <si>
    <t xml:space="preserve">1) Замена кабельных линий электропередач        2) Прокладка резервных кабельных линий                                                                               </t>
  </si>
  <si>
    <t>1)Инвентаризация кабельных линий;                                   2) быстрое и результативное исполнение заявок на технологическое присоединение</t>
  </si>
  <si>
    <t>2016 год (факт)</t>
  </si>
  <si>
    <t>№ 1/16 от 09.04.2016</t>
  </si>
  <si>
    <t>№ 2/16 от 15.04.2016</t>
  </si>
  <si>
    <t>21 ч, 10 м, 2016.04.15.</t>
  </si>
  <si>
    <t>№ 3/16 от 07.05.2016</t>
  </si>
  <si>
    <t>РП № 2 яч. № 17</t>
  </si>
  <si>
    <t>№ 4/15 от 15.07.2016</t>
  </si>
  <si>
    <t>РП № 2 яч. № 20</t>
  </si>
  <si>
    <t>16 ч, 25 м, 2016.14.07.</t>
  </si>
  <si>
    <t>20 ч, 40 м, 2016.08.04.</t>
  </si>
  <si>
    <t>22 ч, 20 м, 2016.08.04.</t>
  </si>
  <si>
    <t>20 ч, 45 м, 2016.15.04.</t>
  </si>
  <si>
    <t>21 ч, 10 м, 2016.15.04.</t>
  </si>
  <si>
    <t>00 ч, 00 м, 2016.06.05.</t>
  </si>
  <si>
    <t>01 ч,20 м, 2016.06.05.</t>
  </si>
  <si>
    <t>17 ч, 25 м, 2016.14.07.</t>
  </si>
  <si>
    <t>№ 5/16 от 26.07.2016</t>
  </si>
  <si>
    <t>09 ч, 50 м, 2016.25.07.</t>
  </si>
  <si>
    <t>10 ч, 12 м, 2016.25.07.</t>
  </si>
  <si>
    <t>№ 6/16 от 08.08.2016</t>
  </si>
  <si>
    <t>11 ч, 00 м, 2016.08.08.</t>
  </si>
  <si>
    <t>23 ч, 00 м, 2016.08.08.</t>
  </si>
  <si>
    <t>Форма 3.2 -Отчетные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регулирования в пределах долгосрочного периода регулирования за 2016 год</t>
  </si>
  <si>
    <t>Форма 3.3 -Отчетные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регулирования в пределах долгосрочного периода регулирования за 2016 год</t>
  </si>
  <si>
    <t>Форма 2.4 - Фактические значения параметров (критериев), характеризующих индикаторы качества за 2016 год</t>
  </si>
  <si>
    <t>Форма 3.1 -Отчетные данные для расчета  значения показателя качества рассмотрения заявок на технологическое присоединение к сети в период регулирования в пределах долгосрочного периода регулирования за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</si>
</sst>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6" x14ac:knownFonts="1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8"/>
      <name val="Verdana"/>
      <family val="2"/>
      <charset val="204"/>
    </font>
    <font>
      <b/>
      <sz val="9"/>
      <color indexed="81"/>
      <name val="Tahoma"/>
      <family val="2"/>
      <charset val="204"/>
    </font>
    <font>
      <b/>
      <vertAlign val="subscript"/>
      <sz val="16"/>
      <name val="Verdana"/>
      <family val="2"/>
      <charset val="204"/>
    </font>
    <font>
      <b/>
      <vertAlign val="subscript"/>
      <sz val="14"/>
      <name val="Verdana"/>
      <family val="2"/>
      <charset val="204"/>
    </font>
    <font>
      <vertAlign val="subscript"/>
      <sz val="10"/>
      <name val="Verdana"/>
      <family val="2"/>
      <charset val="204"/>
    </font>
    <font>
      <vertAlign val="superscript"/>
      <sz val="10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/>
  </cellStyleXfs>
  <cellXfs count="36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8" fillId="0" borderId="0" xfId="0" applyFont="1"/>
    <xf numFmtId="9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0" xfId="0" applyFont="1" applyFill="1" applyBorder="1"/>
    <xf numFmtId="9" fontId="2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3" fontId="2" fillId="4" borderId="1" xfId="1" applyNumberFormat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10" fontId="2" fillId="0" borderId="1" xfId="0" applyNumberFormat="1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3" fillId="0" borderId="0" xfId="0" applyFont="1" applyFill="1" applyBorder="1" applyAlignment="1">
      <alignment horizontal="left" indent="1"/>
    </xf>
    <xf numFmtId="0" fontId="1" fillId="0" borderId="1" xfId="0" applyFont="1" applyBorder="1" applyAlignment="1">
      <alignment vertical="top" wrapText="1"/>
    </xf>
    <xf numFmtId="0" fontId="1" fillId="6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10" fillId="0" borderId="0" xfId="0" applyFont="1"/>
    <xf numFmtId="0" fontId="4" fillId="0" borderId="0" xfId="0" applyFont="1"/>
    <xf numFmtId="3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9" fontId="12" fillId="4" borderId="1" xfId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9" fontId="11" fillId="4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3" fontId="1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12" fillId="6" borderId="0" xfId="0" applyFont="1" applyFill="1" applyAlignment="1">
      <alignment wrapText="1"/>
    </xf>
    <xf numFmtId="4" fontId="11" fillId="0" borderId="1" xfId="0" applyNumberFormat="1" applyFont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2" borderId="2" xfId="0" applyFont="1" applyFill="1" applyBorder="1" applyAlignment="1">
      <alignment vertical="top" wrapText="1"/>
    </xf>
    <xf numFmtId="3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horizontal="center" vertical="center"/>
    </xf>
    <xf numFmtId="0" fontId="12" fillId="0" borderId="1" xfId="0" applyFont="1" applyBorder="1"/>
    <xf numFmtId="4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1" fillId="4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indent="1"/>
    </xf>
    <xf numFmtId="10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9" fontId="12" fillId="8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3" fontId="11" fillId="4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0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12" fillId="8" borderId="1" xfId="0" applyNumberFormat="1" applyFont="1" applyFill="1" applyBorder="1" applyAlignment="1">
      <alignment horizontal="center" vertical="center"/>
    </xf>
    <xf numFmtId="3" fontId="11" fillId="8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right"/>
    </xf>
    <xf numFmtId="0" fontId="26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top"/>
    </xf>
    <xf numFmtId="49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1" fontId="24" fillId="0" borderId="1" xfId="0" applyNumberFormat="1" applyFont="1" applyBorder="1" applyAlignment="1" applyProtection="1">
      <alignment horizontal="center" vertical="center" wrapText="1"/>
      <protection locked="0"/>
    </xf>
    <xf numFmtId="1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33" fillId="0" borderId="2" xfId="0" applyNumberFormat="1" applyFont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66" fontId="33" fillId="0" borderId="1" xfId="0" applyNumberFormat="1" applyFont="1" applyBorder="1" applyAlignment="1">
      <alignment horizontal="center"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0" fontId="25" fillId="0" borderId="8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left" vertical="center"/>
    </xf>
    <xf numFmtId="0" fontId="34" fillId="0" borderId="0" xfId="0" applyNumberFormat="1" applyFont="1" applyBorder="1" applyAlignment="1">
      <alignment horizontal="justify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justify" wrapText="1"/>
    </xf>
    <xf numFmtId="0" fontId="31" fillId="0" borderId="0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4" fillId="0" borderId="2" xfId="0" applyNumberFormat="1" applyFont="1" applyBorder="1" applyAlignment="1" applyProtection="1">
      <alignment horizontal="center" vertical="top" wrapText="1"/>
      <protection locked="0"/>
    </xf>
    <xf numFmtId="0" fontId="24" fillId="0" borderId="4" xfId="0" applyNumberFormat="1" applyFont="1" applyBorder="1" applyAlignment="1" applyProtection="1">
      <alignment horizontal="center" vertical="top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1" fillId="0" borderId="14" xfId="0" applyNumberFormat="1" applyFont="1" applyBorder="1" applyAlignment="1">
      <alignment horizontal="center" vertical="top" wrapText="1"/>
    </xf>
    <xf numFmtId="49" fontId="24" fillId="0" borderId="9" xfId="0" applyNumberFormat="1" applyFont="1" applyBorder="1" applyAlignment="1">
      <alignment horizontal="center" textRotation="90" wrapText="1"/>
    </xf>
    <xf numFmtId="49" fontId="24" fillId="0" borderId="10" xfId="0" applyNumberFormat="1" applyFont="1" applyBorder="1" applyAlignment="1">
      <alignment horizontal="center" textRotation="90" wrapText="1"/>
    </xf>
    <xf numFmtId="49" fontId="24" fillId="0" borderId="11" xfId="0" applyNumberFormat="1" applyFont="1" applyBorder="1" applyAlignment="1">
      <alignment horizontal="center" textRotation="90" wrapText="1"/>
    </xf>
    <xf numFmtId="49" fontId="24" fillId="0" borderId="15" xfId="0" applyNumberFormat="1" applyFont="1" applyBorder="1" applyAlignment="1">
      <alignment horizontal="center" textRotation="90" wrapText="1"/>
    </xf>
    <xf numFmtId="49" fontId="24" fillId="0" borderId="12" xfId="0" applyNumberFormat="1" applyFont="1" applyBorder="1" applyAlignment="1">
      <alignment horizontal="center" textRotation="90" wrapText="1"/>
    </xf>
    <xf numFmtId="49" fontId="24" fillId="0" borderId="13" xfId="0" applyNumberFormat="1" applyFont="1" applyBorder="1" applyAlignment="1">
      <alignment horizontal="center" textRotation="90" wrapText="1"/>
    </xf>
    <xf numFmtId="0" fontId="24" fillId="0" borderId="2" xfId="0" applyNumberFormat="1" applyFont="1" applyBorder="1" applyAlignment="1" applyProtection="1">
      <alignment horizontal="center" vertical="top" wrapText="1"/>
      <protection locked="0"/>
    </xf>
    <xf numFmtId="0" fontId="24" fillId="0" borderId="4" xfId="0" applyNumberFormat="1" applyFont="1" applyBorder="1" applyAlignment="1" applyProtection="1">
      <alignment horizontal="center" vertical="top" wrapText="1"/>
      <protection locked="0"/>
    </xf>
    <xf numFmtId="49" fontId="24" fillId="0" borderId="2" xfId="0" applyNumberFormat="1" applyFont="1" applyBorder="1" applyAlignment="1" applyProtection="1">
      <alignment horizontal="center" vertical="center" wrapText="1"/>
      <protection locked="0"/>
    </xf>
    <xf numFmtId="49" fontId="24" fillId="0" borderId="3" xfId="0" applyNumberFormat="1" applyFont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Border="1" applyAlignment="1" applyProtection="1">
      <alignment horizontal="center" vertical="center" wrapText="1"/>
      <protection locked="0"/>
    </xf>
    <xf numFmtId="0" fontId="33" fillId="0" borderId="2" xfId="0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24" fillId="0" borderId="8" xfId="0" applyNumberFormat="1" applyFont="1" applyBorder="1" applyAlignment="1">
      <alignment horizontal="center" wrapText="1"/>
    </xf>
    <xf numFmtId="49" fontId="24" fillId="0" borderId="6" xfId="0" applyNumberFormat="1" applyFont="1" applyBorder="1" applyAlignment="1">
      <alignment horizontal="center" vertical="center" textRotation="90" wrapText="1"/>
    </xf>
    <xf numFmtId="49" fontId="24" fillId="0" borderId="5" xfId="0" applyNumberFormat="1" applyFont="1" applyBorder="1" applyAlignment="1">
      <alignment horizontal="center" vertical="center" textRotation="90" wrapText="1"/>
    </xf>
    <xf numFmtId="49" fontId="24" fillId="0" borderId="7" xfId="0" applyNumberFormat="1" applyFont="1" applyBorder="1" applyAlignment="1">
      <alignment horizontal="center" vertical="center" textRotation="90" wrapText="1"/>
    </xf>
    <xf numFmtId="0" fontId="24" fillId="0" borderId="2" xfId="0" applyNumberFormat="1" applyFont="1" applyBorder="1" applyAlignment="1">
      <alignment horizontal="center" vertical="top" wrapText="1"/>
    </xf>
    <xf numFmtId="0" fontId="24" fillId="0" borderId="4" xfId="0" applyNumberFormat="1" applyFont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3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wrapText="1"/>
    </xf>
    <xf numFmtId="0" fontId="26" fillId="0" borderId="8" xfId="0" applyNumberFormat="1" applyFont="1" applyBorder="1" applyAlignment="1">
      <alignment horizontal="center" wrapText="1"/>
    </xf>
    <xf numFmtId="0" fontId="24" fillId="0" borderId="14" xfId="0" applyFont="1" applyBorder="1" applyAlignment="1">
      <alignment horizontal="center" vertical="top"/>
    </xf>
    <xf numFmtId="0" fontId="24" fillId="0" borderId="9" xfId="0" applyNumberFormat="1" applyFont="1" applyBorder="1" applyAlignment="1">
      <alignment horizontal="center" vertical="center" textRotation="90" wrapText="1"/>
    </xf>
    <xf numFmtId="0" fontId="24" fillId="0" borderId="10" xfId="0" applyNumberFormat="1" applyFont="1" applyBorder="1" applyAlignment="1">
      <alignment horizontal="center" vertical="center" textRotation="90" wrapText="1"/>
    </xf>
    <xf numFmtId="0" fontId="24" fillId="0" borderId="11" xfId="0" applyNumberFormat="1" applyFont="1" applyBorder="1" applyAlignment="1">
      <alignment horizontal="center" vertical="center" textRotation="90" wrapText="1"/>
    </xf>
    <xf numFmtId="0" fontId="24" fillId="0" borderId="15" xfId="0" applyNumberFormat="1" applyFont="1" applyBorder="1" applyAlignment="1">
      <alignment horizontal="center" vertical="center" textRotation="90" wrapText="1"/>
    </xf>
    <xf numFmtId="0" fontId="24" fillId="0" borderId="12" xfId="0" applyNumberFormat="1" applyFont="1" applyBorder="1" applyAlignment="1">
      <alignment horizontal="center" vertical="center" textRotation="90" wrapText="1"/>
    </xf>
    <xf numFmtId="0" fontId="24" fillId="0" borderId="13" xfId="0" applyNumberFormat="1" applyFont="1" applyBorder="1" applyAlignment="1">
      <alignment horizontal="center" vertical="center" textRotation="90" wrapText="1"/>
    </xf>
    <xf numFmtId="49" fontId="24" fillId="0" borderId="9" xfId="0" applyNumberFormat="1" applyFont="1" applyBorder="1" applyAlignment="1">
      <alignment horizontal="center" vertical="center" textRotation="90" wrapText="1"/>
    </xf>
    <xf numFmtId="49" fontId="24" fillId="0" borderId="14" xfId="0" applyNumberFormat="1" applyFont="1" applyBorder="1" applyAlignment="1">
      <alignment horizontal="center" vertical="center" textRotation="90" wrapText="1"/>
    </xf>
    <xf numFmtId="49" fontId="24" fillId="0" borderId="10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textRotation="90" wrapText="1"/>
    </xf>
    <xf numFmtId="49" fontId="24" fillId="0" borderId="0" xfId="0" applyNumberFormat="1" applyFont="1" applyBorder="1" applyAlignment="1">
      <alignment horizontal="center" vertical="center" textRotation="90" wrapText="1"/>
    </xf>
    <xf numFmtId="49" fontId="24" fillId="0" borderId="15" xfId="0" applyNumberFormat="1" applyFont="1" applyBorder="1" applyAlignment="1">
      <alignment horizontal="center" vertical="center" textRotation="90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8" xfId="0" applyNumberFormat="1" applyFont="1" applyBorder="1" applyAlignment="1">
      <alignment horizontal="center" vertical="center" textRotation="90" wrapText="1"/>
    </xf>
    <xf numFmtId="49" fontId="24" fillId="0" borderId="13" xfId="0" applyNumberFormat="1" applyFont="1" applyBorder="1" applyAlignment="1">
      <alignment horizontal="center" vertical="center" textRotation="90" wrapText="1"/>
    </xf>
    <xf numFmtId="0" fontId="26" fillId="0" borderId="8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top"/>
    </xf>
    <xf numFmtId="49" fontId="26" fillId="0" borderId="9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left"/>
    </xf>
    <xf numFmtId="2" fontId="26" fillId="0" borderId="9" xfId="0" applyNumberFormat="1" applyFont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6" fillId="0" borderId="1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49" fontId="26" fillId="0" borderId="15" xfId="0" applyNumberFormat="1" applyFont="1" applyBorder="1" applyAlignment="1">
      <alignment horizontal="left"/>
    </xf>
    <xf numFmtId="49" fontId="26" fillId="0" borderId="7" xfId="0" applyNumberFormat="1" applyFont="1" applyBorder="1" applyAlignment="1">
      <alignment horizontal="left"/>
    </xf>
    <xf numFmtId="2" fontId="26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left"/>
    </xf>
    <xf numFmtId="0" fontId="26" fillId="0" borderId="11" xfId="0" applyNumberFormat="1" applyFont="1" applyBorder="1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26" fillId="0" borderId="15" xfId="0" applyNumberFormat="1" applyFont="1" applyBorder="1" applyAlignment="1">
      <alignment horizontal="left"/>
    </xf>
    <xf numFmtId="0" fontId="26" fillId="0" borderId="7" xfId="0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center" wrapText="1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49" fontId="26" fillId="0" borderId="6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5;&#1086;&#1088;&#1089;&#1074;&#1077;&#1090;\Downloads\&#1055;&#1086;&#1082;&#1072;&#1079;&#1072;&#1090;&#1077;&#1083;&#1080;%20&#1087;&#1086;%20&#1052;&#1059;&#1055;%20&#1043;&#1086;&#1088;&#1089;&#1074;&#1077;&#1090;%20&#1075;&#1086;&#1088;&#1086;&#1076;%20&#1050;&#1086;&#1088;&#1103;&#1078;&#1084;&#1072;%20&#1079;&#1072;%202015%20&#1075;&#1086;&#1076;%20&#1087;&#1086;%20&#1092;&#1086;&#1088;&#1084;&#1077;%208.1%20&#1080;%20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8.1"/>
      <sheetName val="Расчет показателя"/>
    </sheetNames>
    <sheetDataSet>
      <sheetData sheetId="0">
        <row r="3">
          <cell r="A3" t="str">
            <v>МУП "Горсвет" город Коряжма, Архангельской области</v>
          </cell>
        </row>
      </sheetData>
      <sheetData sheetId="1">
        <row r="16">
          <cell r="AN16">
            <v>1642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7"/>
  <sheetViews>
    <sheetView topLeftCell="A43" zoomScale="90" zoomScaleNormal="90" workbookViewId="0">
      <selection activeCell="E14" sqref="E14"/>
    </sheetView>
  </sheetViews>
  <sheetFormatPr defaultRowHeight="12.75" outlineLevelRow="1" x14ac:dyDescent="0.2"/>
  <cols>
    <col min="1" max="1" width="2.75" style="1" customWidth="1"/>
    <col min="2" max="2" width="88.375" style="1" customWidth="1"/>
    <col min="3" max="3" width="17.125" style="1" customWidth="1"/>
    <col min="4" max="4" width="15.875" style="1" customWidth="1"/>
    <col min="5" max="5" width="15.125" style="1" customWidth="1"/>
    <col min="6" max="6" width="15.75" style="1" customWidth="1"/>
    <col min="7" max="7" width="15.375" style="1" customWidth="1"/>
    <col min="8" max="8" width="14.75" style="1" customWidth="1"/>
    <col min="9" max="9" width="14.375" style="1" customWidth="1"/>
    <col min="10" max="10" width="11.5" style="1" customWidth="1"/>
    <col min="11" max="11" width="14.625" style="1" customWidth="1"/>
    <col min="12" max="12" width="11.75" style="1" customWidth="1"/>
    <col min="13" max="13" width="17.625" style="1" customWidth="1"/>
    <col min="14" max="14" width="11.625" style="1" customWidth="1"/>
    <col min="15" max="15" width="14.625" style="1" customWidth="1"/>
    <col min="16" max="16384" width="9" style="1"/>
  </cols>
  <sheetData>
    <row r="1" spans="1:6" ht="19.5" x14ac:dyDescent="0.25">
      <c r="B1" s="40" t="s">
        <v>119</v>
      </c>
    </row>
    <row r="2" spans="1:6" ht="24" x14ac:dyDescent="0.4">
      <c r="B2" s="40" t="s">
        <v>191</v>
      </c>
    </row>
    <row r="3" spans="1:6" ht="12.75" customHeight="1" x14ac:dyDescent="0.2">
      <c r="B3" s="238" t="s">
        <v>47</v>
      </c>
      <c r="C3" s="242" t="s">
        <v>46</v>
      </c>
      <c r="D3" s="250" t="s">
        <v>0</v>
      </c>
      <c r="E3" s="251"/>
    </row>
    <row r="4" spans="1:6" x14ac:dyDescent="0.2">
      <c r="B4" s="238"/>
      <c r="C4" s="243"/>
      <c r="D4" s="4" t="s">
        <v>32</v>
      </c>
      <c r="E4" s="4" t="s">
        <v>31</v>
      </c>
    </row>
    <row r="5" spans="1:6" x14ac:dyDescent="0.2">
      <c r="B5" s="11">
        <v>1</v>
      </c>
      <c r="C5" s="11"/>
      <c r="D5" s="11">
        <v>2</v>
      </c>
      <c r="E5" s="11">
        <v>3</v>
      </c>
    </row>
    <row r="6" spans="1:6" x14ac:dyDescent="0.2">
      <c r="B6" s="25" t="s">
        <v>54</v>
      </c>
      <c r="C6" s="26" t="s">
        <v>55</v>
      </c>
      <c r="D6" s="150">
        <f>'1.2'!B6</f>
        <v>22</v>
      </c>
      <c r="E6" s="150">
        <f>'1.2'!C6</f>
        <v>16.07</v>
      </c>
      <c r="F6" s="62"/>
    </row>
    <row r="7" spans="1:6" ht="14.25" customHeight="1" x14ac:dyDescent="0.2">
      <c r="A7" s="61" t="s">
        <v>112</v>
      </c>
      <c r="B7" s="2" t="s">
        <v>56</v>
      </c>
      <c r="C7" s="26" t="s">
        <v>39</v>
      </c>
      <c r="D7" s="12">
        <f>'1.2'!B5</f>
        <v>1696</v>
      </c>
      <c r="E7" s="12">
        <f>'1.2'!C5</f>
        <v>1730</v>
      </c>
    </row>
    <row r="8" spans="1:6" s="3" customFormat="1" x14ac:dyDescent="0.2">
      <c r="B8" s="42" t="s">
        <v>57</v>
      </c>
      <c r="C8" s="18" t="s">
        <v>2</v>
      </c>
      <c r="D8" s="21">
        <f>IF(D7=0,0,D6/D7)</f>
        <v>1.2971698113207548E-2</v>
      </c>
      <c r="E8" s="21">
        <f>IF(E7=0,0,E6/E7)</f>
        <v>9.2890173410404633E-3</v>
      </c>
    </row>
    <row r="10" spans="1:6" ht="39" x14ac:dyDescent="0.35">
      <c r="B10" s="176" t="s">
        <v>192</v>
      </c>
      <c r="E10" s="131" t="s">
        <v>152</v>
      </c>
    </row>
    <row r="11" spans="1:6" ht="12.75" customHeight="1" x14ac:dyDescent="0.2">
      <c r="B11" s="238" t="s">
        <v>47</v>
      </c>
      <c r="C11" s="242" t="s">
        <v>46</v>
      </c>
      <c r="D11" s="250" t="s">
        <v>0</v>
      </c>
      <c r="E11" s="251"/>
      <c r="F11" s="253"/>
    </row>
    <row r="12" spans="1:6" x14ac:dyDescent="0.2">
      <c r="B12" s="238"/>
      <c r="C12" s="243"/>
      <c r="D12" s="4" t="s">
        <v>32</v>
      </c>
      <c r="E12" s="4" t="s">
        <v>31</v>
      </c>
      <c r="F12" s="254"/>
    </row>
    <row r="13" spans="1:6" x14ac:dyDescent="0.2">
      <c r="B13" s="11">
        <v>1</v>
      </c>
      <c r="C13" s="11"/>
      <c r="D13" s="11">
        <v>2</v>
      </c>
      <c r="E13" s="11">
        <v>3</v>
      </c>
      <c r="F13" s="254"/>
    </row>
    <row r="14" spans="1:6" ht="25.5" x14ac:dyDescent="0.2">
      <c r="B14" s="25" t="str">
        <f>'3.1'!A8</f>
        <v>Показатель качества рассмотрения заявок на технологическое присоединение к сети (П заяв тпр)</v>
      </c>
      <c r="C14" s="26" t="s">
        <v>39</v>
      </c>
      <c r="D14" s="367">
        <f>'3.1'!D8</f>
        <v>1</v>
      </c>
      <c r="E14" s="367">
        <f>'3.1'!D8</f>
        <v>1</v>
      </c>
      <c r="F14" s="254"/>
    </row>
    <row r="15" spans="1:6" ht="25.5" x14ac:dyDescent="0.2">
      <c r="B15" s="25" t="str">
        <f>'3.2'!A8</f>
        <v>Показатель качества исполнения договоров об осуществлении технологического присоединения заявителей к сети (Пнс тпр)</v>
      </c>
      <c r="C15" s="26" t="s">
        <v>39</v>
      </c>
      <c r="D15" s="367">
        <f>'3.2'!D8</f>
        <v>1</v>
      </c>
      <c r="E15" s="367">
        <f>'3.2'!D8</f>
        <v>1</v>
      </c>
      <c r="F15" s="254"/>
    </row>
    <row r="16" spans="1:6" ht="25.5" x14ac:dyDescent="0.2">
      <c r="B16" s="133" t="str">
        <f>'3.3'!A8</f>
        <v>Показатель соблюдения антимонопольного законодательства при технологическом присоединении заявителей к электрическим сетям сетевой организации (П нпа тпр)</v>
      </c>
      <c r="C16" s="26" t="s">
        <v>39</v>
      </c>
      <c r="D16" s="150">
        <f>'3.3'!D8</f>
        <v>1</v>
      </c>
      <c r="E16" s="150">
        <f>'3.3'!D8</f>
        <v>1</v>
      </c>
      <c r="F16" s="254"/>
    </row>
    <row r="17" spans="1:15" x14ac:dyDescent="0.2">
      <c r="B17" s="42" t="s">
        <v>60</v>
      </c>
      <c r="C17" s="18" t="s">
        <v>2</v>
      </c>
      <c r="D17" s="21">
        <f>0.4*D14+0.4*D15+0.2*D16</f>
        <v>1</v>
      </c>
      <c r="E17" s="21">
        <f>E14/(MAX(1,E15-E16))</f>
        <v>1</v>
      </c>
      <c r="F17" s="254"/>
    </row>
    <row r="19" spans="1:15" ht="24" x14ac:dyDescent="0.4">
      <c r="B19" s="40" t="s">
        <v>193</v>
      </c>
    </row>
    <row r="20" spans="1:15" s="3" customFormat="1" ht="33" customHeight="1" x14ac:dyDescent="0.2">
      <c r="B20" s="238" t="s">
        <v>47</v>
      </c>
      <c r="C20" s="242" t="s">
        <v>46</v>
      </c>
      <c r="D20" s="250" t="s">
        <v>0</v>
      </c>
      <c r="E20" s="251"/>
      <c r="F20" s="238" t="s">
        <v>33</v>
      </c>
      <c r="G20" s="238" t="s">
        <v>1</v>
      </c>
      <c r="H20" s="242" t="s">
        <v>59</v>
      </c>
      <c r="I20" s="242" t="s">
        <v>58</v>
      </c>
      <c r="J20" s="238" t="s">
        <v>45</v>
      </c>
      <c r="K20" s="238"/>
      <c r="L20" s="238"/>
      <c r="M20" s="238"/>
      <c r="N20" s="238"/>
      <c r="O20" s="238"/>
    </row>
    <row r="21" spans="1:15" s="3" customFormat="1" ht="25.5" x14ac:dyDescent="0.2">
      <c r="B21" s="238"/>
      <c r="C21" s="243"/>
      <c r="D21" s="4" t="s">
        <v>32</v>
      </c>
      <c r="E21" s="4" t="s">
        <v>31</v>
      </c>
      <c r="F21" s="238"/>
      <c r="G21" s="238"/>
      <c r="H21" s="243"/>
      <c r="I21" s="243"/>
      <c r="J21" s="4" t="s">
        <v>34</v>
      </c>
      <c r="K21" s="4" t="s">
        <v>37</v>
      </c>
      <c r="L21" s="4" t="s">
        <v>35</v>
      </c>
      <c r="M21" s="4" t="s">
        <v>37</v>
      </c>
      <c r="N21" s="4" t="s">
        <v>36</v>
      </c>
      <c r="O21" s="4" t="s">
        <v>37</v>
      </c>
    </row>
    <row r="22" spans="1:15" x14ac:dyDescent="0.2">
      <c r="B22" s="11">
        <v>1</v>
      </c>
      <c r="C22" s="11"/>
      <c r="D22" s="11">
        <v>2</v>
      </c>
      <c r="E22" s="11">
        <v>3</v>
      </c>
      <c r="F22" s="11">
        <v>4</v>
      </c>
      <c r="G22" s="11">
        <v>5</v>
      </c>
      <c r="H22" s="11">
        <v>5</v>
      </c>
      <c r="I22" s="11">
        <v>6</v>
      </c>
      <c r="J22" s="252">
        <v>7</v>
      </c>
      <c r="K22" s="252"/>
      <c r="L22" s="252"/>
      <c r="M22" s="252"/>
      <c r="N22" s="252"/>
      <c r="O22" s="252"/>
    </row>
    <row r="23" spans="1:15" ht="15" x14ac:dyDescent="0.2">
      <c r="B23" s="6" t="s">
        <v>28</v>
      </c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s="3" customFormat="1" ht="25.5" x14ac:dyDescent="0.2">
      <c r="B24" s="27" t="s">
        <v>38</v>
      </c>
      <c r="C24" s="28" t="s">
        <v>2</v>
      </c>
      <c r="D24" s="28" t="s">
        <v>2</v>
      </c>
      <c r="E24" s="28" t="s">
        <v>2</v>
      </c>
      <c r="F24" s="28" t="s">
        <v>2</v>
      </c>
      <c r="G24" s="28" t="s">
        <v>2</v>
      </c>
      <c r="H24" s="29">
        <f>AVERAGE(H25:H26)</f>
        <v>2.5</v>
      </c>
      <c r="I24" s="29">
        <f>AVERAGE(I25:I26)</f>
        <v>2.75</v>
      </c>
      <c r="J24" s="28" t="s">
        <v>2</v>
      </c>
      <c r="K24" s="28" t="s">
        <v>2</v>
      </c>
      <c r="L24" s="28" t="s">
        <v>2</v>
      </c>
      <c r="M24" s="28" t="s">
        <v>2</v>
      </c>
      <c r="N24" s="28" t="s">
        <v>2</v>
      </c>
      <c r="O24" s="28" t="s">
        <v>2</v>
      </c>
    </row>
    <row r="25" spans="1:15" ht="27.75" outlineLevel="1" x14ac:dyDescent="0.2">
      <c r="B25" s="5" t="s">
        <v>97</v>
      </c>
      <c r="C25" s="8" t="s">
        <v>15</v>
      </c>
      <c r="D25" s="15">
        <f>'2.1'!C8</f>
        <v>0</v>
      </c>
      <c r="E25" s="15">
        <f>'2.1'!D8</f>
        <v>0</v>
      </c>
      <c r="F25" s="24">
        <f t="shared" ref="F25:F30" si="0">IF(D25=0,0,E25/D25)</f>
        <v>0</v>
      </c>
      <c r="G25" s="154" t="str">
        <f>'2.1'!F8</f>
        <v>прямая</v>
      </c>
      <c r="H25" s="16">
        <v>3</v>
      </c>
      <c r="I25" s="13">
        <f>IF(G25="прямая",IF(F25&gt;120%,J25,IF(F25&lt;80%,N25,L25)),IF(F25&lt;80%,J25,IF(F25&gt;120%,N25,L25)))</f>
        <v>3</v>
      </c>
      <c r="J25" s="8">
        <v>1</v>
      </c>
      <c r="K25" s="8" t="str">
        <f>IF($G25="прямая","гр.4&gt;120%",IF($G25="обратная","гр.4&lt;80%","???"))</f>
        <v>гр.4&gt;120%</v>
      </c>
      <c r="L25" s="8">
        <v>2</v>
      </c>
      <c r="M25" s="8" t="s">
        <v>44</v>
      </c>
      <c r="N25" s="8">
        <v>3</v>
      </c>
      <c r="O25" s="8" t="str">
        <f>IF($G25="прямая","гр.4&lt;80%",IF($G25="обратная","гр.4&gt;120%","???"))</f>
        <v>гр.4&lt;80%</v>
      </c>
    </row>
    <row r="26" spans="1:15" ht="38.25" outlineLevel="1" x14ac:dyDescent="0.2">
      <c r="B26" s="5" t="s">
        <v>40</v>
      </c>
      <c r="C26" s="82" t="s">
        <v>39</v>
      </c>
      <c r="D26" s="152">
        <f>'2.1'!C9</f>
        <v>5</v>
      </c>
      <c r="E26" s="152">
        <f>'2.1'!D9</f>
        <v>5</v>
      </c>
      <c r="F26" s="24">
        <f t="shared" si="0"/>
        <v>1</v>
      </c>
      <c r="G26" s="154" t="str">
        <f>'2.1'!F9</f>
        <v>прямая</v>
      </c>
      <c r="H26" s="13">
        <f>AVERAGE(H27:H30)</f>
        <v>2</v>
      </c>
      <c r="I26" s="13">
        <f>AVERAGE(I27:I30)</f>
        <v>2.5</v>
      </c>
      <c r="J26" s="8" t="s">
        <v>2</v>
      </c>
      <c r="K26" s="8" t="s">
        <v>2</v>
      </c>
      <c r="L26" s="8" t="s">
        <v>2</v>
      </c>
      <c r="M26" s="8" t="s">
        <v>2</v>
      </c>
      <c r="N26" s="8" t="s">
        <v>2</v>
      </c>
      <c r="O26" s="8" t="s">
        <v>2</v>
      </c>
    </row>
    <row r="27" spans="1:15" ht="27" customHeight="1" outlineLevel="1" x14ac:dyDescent="0.2">
      <c r="A27" s="61" t="s">
        <v>115</v>
      </c>
      <c r="B27" s="5" t="s">
        <v>41</v>
      </c>
      <c r="C27" s="8" t="s">
        <v>39</v>
      </c>
      <c r="D27" s="152">
        <f>'2.1'!C10</f>
        <v>1</v>
      </c>
      <c r="E27" s="152">
        <f>'2.1'!D10</f>
        <v>1</v>
      </c>
      <c r="F27" s="24">
        <f t="shared" si="0"/>
        <v>1</v>
      </c>
      <c r="G27" s="154" t="str">
        <f>'2.1'!F10</f>
        <v>прямая</v>
      </c>
      <c r="H27" s="16">
        <f>'2.1'!G10</f>
        <v>2</v>
      </c>
      <c r="I27" s="13">
        <f>IF(G27="прямая",IF(F27&gt;120%,J27,IF(F27&lt;80%,N27,L27)),IF(F27&lt;80%,J27,IF(F27&gt;120%,N27,L27)))</f>
        <v>2</v>
      </c>
      <c r="J27" s="8">
        <v>1</v>
      </c>
      <c r="K27" s="8" t="str">
        <f>IF($G27="прямая","гр.4&gt;120%",IF($G27="обратная","гр.4&lt;80%","???"))</f>
        <v>гр.4&gt;120%</v>
      </c>
      <c r="L27" s="8">
        <v>2</v>
      </c>
      <c r="M27" s="8" t="s">
        <v>44</v>
      </c>
      <c r="N27" s="8">
        <v>3</v>
      </c>
      <c r="O27" s="8" t="str">
        <f>IF($G27="прямая","гр.4&lt;80%",IF($G27="обратная","гр.4&gt;120%","???"))</f>
        <v>гр.4&lt;80%</v>
      </c>
    </row>
    <row r="28" spans="1:15" ht="25.5" outlineLevel="1" x14ac:dyDescent="0.2">
      <c r="A28" s="59"/>
      <c r="B28" s="5" t="s">
        <v>4</v>
      </c>
      <c r="C28" s="8" t="s">
        <v>42</v>
      </c>
      <c r="D28" s="152">
        <f>'2.1'!C11</f>
        <v>0</v>
      </c>
      <c r="E28" s="152">
        <f>'2.1'!D11</f>
        <v>0</v>
      </c>
      <c r="F28" s="24">
        <f t="shared" si="0"/>
        <v>0</v>
      </c>
      <c r="G28" s="154" t="str">
        <f>'2.1'!F11</f>
        <v>прямая</v>
      </c>
      <c r="H28" s="16">
        <f>'2.1'!G11</f>
        <v>2</v>
      </c>
      <c r="I28" s="13">
        <f>IF(G28="прямая",IF(F28&gt;120%,J28,IF(F28&lt;80%,N28,L28)),IF(F28&lt;80%,J28,IF(F28&gt;120%,N28,L28)))</f>
        <v>3</v>
      </c>
      <c r="J28" s="8">
        <v>1</v>
      </c>
      <c r="K28" s="8" t="str">
        <f>IF($G28="прямая","гр.4&gt;120%",IF($G28="обратная","гр.4&lt;80%","???"))</f>
        <v>гр.4&gt;120%</v>
      </c>
      <c r="L28" s="8">
        <v>2</v>
      </c>
      <c r="M28" s="8" t="s">
        <v>44</v>
      </c>
      <c r="N28" s="8">
        <v>3</v>
      </c>
      <c r="O28" s="8" t="str">
        <f>IF($G28="прямая","гр.4&lt;80%",IF($G28="обратная","гр.4&gt;120%","???"))</f>
        <v>гр.4&lt;80%</v>
      </c>
    </row>
    <row r="29" spans="1:15" ht="15" outlineLevel="1" x14ac:dyDescent="0.2">
      <c r="B29" s="5" t="s">
        <v>98</v>
      </c>
      <c r="C29" s="132" t="s">
        <v>39</v>
      </c>
      <c r="D29" s="152">
        <f>'2.1'!C12</f>
        <v>4</v>
      </c>
      <c r="E29" s="152">
        <f>'2.1'!D12</f>
        <v>4</v>
      </c>
      <c r="F29" s="24">
        <f t="shared" si="0"/>
        <v>1</v>
      </c>
      <c r="G29" s="154" t="str">
        <f>'2.1'!F12</f>
        <v>прямая</v>
      </c>
      <c r="H29" s="16">
        <f>'2.1'!G12</f>
        <v>2</v>
      </c>
      <c r="I29" s="13">
        <f>IF(G29="прямая",IF(F29&gt;120%,J29,IF(F29&lt;80%,N29,L29)),IF(F29&lt;80%,J29,IF(F29&gt;120%,N29,L29)))</f>
        <v>2</v>
      </c>
      <c r="J29" s="8">
        <v>1</v>
      </c>
      <c r="K29" s="8" t="str">
        <f>IF($G29="прямая","гр.4&gt;120%",IF($G29="обратная","гр.4&lt;80%","???"))</f>
        <v>гр.4&gt;120%</v>
      </c>
      <c r="L29" s="8">
        <v>2</v>
      </c>
      <c r="M29" s="8" t="s">
        <v>44</v>
      </c>
      <c r="N29" s="8">
        <v>3</v>
      </c>
      <c r="O29" s="8" t="str">
        <f>IF($G29="прямая","гр.4&lt;80%",IF($G29="обратная","гр.4&gt;120%","???"))</f>
        <v>гр.4&lt;80%</v>
      </c>
    </row>
    <row r="30" spans="1:15" ht="27.75" outlineLevel="1" x14ac:dyDescent="0.2">
      <c r="B30" s="5" t="s">
        <v>99</v>
      </c>
      <c r="C30" s="8" t="s">
        <v>39</v>
      </c>
      <c r="D30" s="152">
        <f>'2.1'!C13</f>
        <v>0</v>
      </c>
      <c r="E30" s="152">
        <f>'2.1'!D13</f>
        <v>0</v>
      </c>
      <c r="F30" s="24">
        <f t="shared" si="0"/>
        <v>0</v>
      </c>
      <c r="G30" s="154" t="str">
        <f>'2.1'!F13</f>
        <v>прямая</v>
      </c>
      <c r="H30" s="16">
        <f>'2.1'!G13</f>
        <v>2</v>
      </c>
      <c r="I30" s="13">
        <f>IF(G30="прямая",IF(F30&gt;120%,J30,IF(F30&lt;80%,N30,L30)),IF(F30&lt;80%,J30,IF(F30&gt;120%,N30,L30)))</f>
        <v>3</v>
      </c>
      <c r="J30" s="8">
        <v>1</v>
      </c>
      <c r="K30" s="8" t="str">
        <f>IF($G30="прямая","гр.4&gt;120%",IF($G30="обратная","гр.4&lt;80%","???"))</f>
        <v>гр.4&gt;120%</v>
      </c>
      <c r="L30" s="8">
        <v>2</v>
      </c>
      <c r="M30" s="8" t="s">
        <v>44</v>
      </c>
      <c r="N30" s="8">
        <v>3</v>
      </c>
      <c r="O30" s="8" t="str">
        <f>IF($G30="прямая","гр.4&lt;80%",IF($G30="обратная","гр.4&gt;120%","???"))</f>
        <v>гр.4&lt;80%</v>
      </c>
    </row>
    <row r="31" spans="1:15" s="3" customFormat="1" ht="25.5" x14ac:dyDescent="0.2">
      <c r="B31" s="27" t="s">
        <v>5</v>
      </c>
      <c r="C31" s="28" t="s">
        <v>2</v>
      </c>
      <c r="D31" s="28" t="s">
        <v>2</v>
      </c>
      <c r="E31" s="28" t="s">
        <v>2</v>
      </c>
      <c r="F31" s="28" t="s">
        <v>2</v>
      </c>
      <c r="G31" s="28" t="s">
        <v>2</v>
      </c>
      <c r="H31" s="29">
        <f>AVERAGE(H32:H34)</f>
        <v>2.6666666666666665</v>
      </c>
      <c r="I31" s="29">
        <f>AVERAGE(I32:I34)</f>
        <v>2.6666666666666665</v>
      </c>
      <c r="J31" s="28" t="s">
        <v>2</v>
      </c>
      <c r="K31" s="28" t="s">
        <v>2</v>
      </c>
      <c r="L31" s="28" t="s">
        <v>151</v>
      </c>
      <c r="M31" s="28" t="s">
        <v>2</v>
      </c>
      <c r="N31" s="28" t="s">
        <v>2</v>
      </c>
      <c r="O31" s="28" t="s">
        <v>2</v>
      </c>
    </row>
    <row r="32" spans="1:15" ht="21" customHeight="1" outlineLevel="1" x14ac:dyDescent="0.2">
      <c r="A32" s="61" t="s">
        <v>114</v>
      </c>
      <c r="B32" s="5" t="s">
        <v>6</v>
      </c>
      <c r="C32" s="8" t="s">
        <v>43</v>
      </c>
      <c r="D32" s="152">
        <f>'2.1'!C15</f>
        <v>1</v>
      </c>
      <c r="E32" s="152">
        <f>'2.1'!D15</f>
        <v>1</v>
      </c>
      <c r="F32" s="24">
        <f>IF(D32=0,0,E32/D32)</f>
        <v>1</v>
      </c>
      <c r="G32" s="154" t="str">
        <f>'2.1'!F15</f>
        <v>прямая</v>
      </c>
      <c r="H32" s="16">
        <f>'2.1'!G15</f>
        <v>2</v>
      </c>
      <c r="I32" s="13">
        <f>IF(G32="прямая",IF(F32&gt;120%,J32,IF(F32&lt;80%,N32,L32)),IF(F32&lt;80%,J32,IF(F32&gt;120%,N32,L32)))</f>
        <v>2</v>
      </c>
      <c r="J32" s="8">
        <v>1</v>
      </c>
      <c r="K32" s="8" t="str">
        <f>IF($G32="прямая","гр.4&gt;120%",IF($G32="обратная","гр.4&lt;80%","???"))</f>
        <v>гр.4&gt;120%</v>
      </c>
      <c r="L32" s="8">
        <v>2</v>
      </c>
      <c r="M32" s="8" t="s">
        <v>44</v>
      </c>
      <c r="N32" s="8">
        <v>3</v>
      </c>
      <c r="O32" s="8" t="str">
        <f>IF($G32="прямая","гр.4&lt;80%",IF($G32="обратная","гр.4&gt;120%","???"))</f>
        <v>гр.4&lt;80%</v>
      </c>
    </row>
    <row r="33" spans="1:15" ht="27.75" outlineLevel="1" x14ac:dyDescent="0.2">
      <c r="B33" s="5" t="s">
        <v>100</v>
      </c>
      <c r="C33" s="8" t="s">
        <v>43</v>
      </c>
      <c r="D33" s="152">
        <f>'2.1'!C16</f>
        <v>0</v>
      </c>
      <c r="E33" s="152">
        <f>'2.1'!D16</f>
        <v>0</v>
      </c>
      <c r="F33" s="24">
        <f>IF(D33=0,0,E33/D33)</f>
        <v>0</v>
      </c>
      <c r="G33" s="154" t="str">
        <f>'2.1'!F16</f>
        <v>прямая</v>
      </c>
      <c r="H33" s="16">
        <f>'2.1'!G16</f>
        <v>3</v>
      </c>
      <c r="I33" s="13">
        <f>IF(G33="прямая",IF(F33&gt;120%,J33,IF(F33&lt;80%,N33,L33)),IF(F33&lt;80%,J33,IF(F33&gt;120%,N33,L33)))</f>
        <v>3</v>
      </c>
      <c r="J33" s="8">
        <v>1</v>
      </c>
      <c r="K33" s="8" t="str">
        <f>IF($G33="прямая","гр.4&gt;120%",IF($G33="обратная","гр.4&lt;80%","???"))</f>
        <v>гр.4&gt;120%</v>
      </c>
      <c r="L33" s="8">
        <v>2</v>
      </c>
      <c r="M33" s="8" t="s">
        <v>44</v>
      </c>
      <c r="N33" s="8">
        <v>3</v>
      </c>
      <c r="O33" s="8" t="str">
        <f>IF($G33="прямая","гр.4&lt;80%",IF($G33="обратная","гр.4&gt;120%","???"))</f>
        <v>гр.4&lt;80%</v>
      </c>
    </row>
    <row r="34" spans="1:15" ht="27.75" outlineLevel="1" x14ac:dyDescent="0.2">
      <c r="B34" s="5" t="s">
        <v>101</v>
      </c>
      <c r="C34" s="8" t="s">
        <v>43</v>
      </c>
      <c r="D34" s="152">
        <f>'2.1'!C17</f>
        <v>0</v>
      </c>
      <c r="E34" s="152">
        <f>'2.1'!D17</f>
        <v>0</v>
      </c>
      <c r="F34" s="24">
        <f>IF(D34=0,0,E34/D34)</f>
        <v>0</v>
      </c>
      <c r="G34" s="154" t="str">
        <f>'2.1'!F17</f>
        <v>прямая</v>
      </c>
      <c r="H34" s="16">
        <f>'2.1'!G17</f>
        <v>3</v>
      </c>
      <c r="I34" s="13">
        <f>IF(G34="прямая",IF(F34&gt;120%,J34,IF(F34&lt;80%,N34,L34)),IF(F34&lt;80%,J34,IF(F34&gt;120%,N34,L34)))</f>
        <v>3</v>
      </c>
      <c r="J34" s="8">
        <v>1</v>
      </c>
      <c r="K34" s="8" t="str">
        <f>IF($G34="прямая","гр.4&gt;120%",IF($G34="обратная","гр.4&lt;80%","???"))</f>
        <v>гр.4&gt;120%</v>
      </c>
      <c r="L34" s="8">
        <v>2</v>
      </c>
      <c r="M34" s="8" t="s">
        <v>44</v>
      </c>
      <c r="N34" s="8">
        <v>3</v>
      </c>
      <c r="O34" s="8" t="str">
        <f>IF($G34="прямая","гр.4&lt;80%",IF($G34="обратная","гр.4&gt;120%","???"))</f>
        <v>гр.4&lt;80%</v>
      </c>
    </row>
    <row r="35" spans="1:15" s="3" customFormat="1" ht="40.5" x14ac:dyDescent="0.2">
      <c r="B35" s="27" t="s">
        <v>102</v>
      </c>
      <c r="C35" s="28" t="s">
        <v>43</v>
      </c>
      <c r="D35" s="153">
        <f>'2.1'!C18</f>
        <v>1</v>
      </c>
      <c r="E35" s="153">
        <f>'2.1'!D18</f>
        <v>1</v>
      </c>
      <c r="F35" s="32">
        <f>IF(D35=0,0,E35/D35)</f>
        <v>1</v>
      </c>
      <c r="G35" s="155" t="str">
        <f>'2.1'!F18</f>
        <v>прямая</v>
      </c>
      <c r="H35" s="30">
        <f>'2.1'!G18</f>
        <v>3</v>
      </c>
      <c r="I35" s="29">
        <f>IF(G35="прямая",IF(F35&gt;120%,J35,IF(F35&lt;80%,N35,L35)),IF(F35&lt;80%,J35,IF(F35&gt;120%,N35,L35)))</f>
        <v>2</v>
      </c>
      <c r="J35" s="28">
        <v>1</v>
      </c>
      <c r="K35" s="28" t="str">
        <f>IF($G35="прямая","гр.4&gt;120%",IF($G35="обратная","гр.4&lt;80%","???"))</f>
        <v>гр.4&gt;120%</v>
      </c>
      <c r="L35" s="28">
        <v>2</v>
      </c>
      <c r="M35" s="28" t="s">
        <v>44</v>
      </c>
      <c r="N35" s="28">
        <v>3</v>
      </c>
      <c r="O35" s="28" t="str">
        <f>IF($G35="прямая","гр.4&lt;80%",IF($G35="обратная","гр.4&gt;120%","???"))</f>
        <v>гр.4&lt;80%</v>
      </c>
    </row>
    <row r="36" spans="1:15" s="3" customFormat="1" ht="38.25" x14ac:dyDescent="0.2">
      <c r="A36" s="60"/>
      <c r="B36" s="27" t="s">
        <v>7</v>
      </c>
      <c r="C36" s="28" t="s">
        <v>43</v>
      </c>
      <c r="D36" s="153">
        <f>'2.1'!C19</f>
        <v>1</v>
      </c>
      <c r="E36" s="153">
        <f>'2.1'!D19</f>
        <v>1</v>
      </c>
      <c r="F36" s="32">
        <f>IF(D36=0,0,E36/D36)</f>
        <v>1</v>
      </c>
      <c r="G36" s="155" t="str">
        <f>'2.1'!F19</f>
        <v>прямая</v>
      </c>
      <c r="H36" s="30">
        <f>'2.1'!G19</f>
        <v>2</v>
      </c>
      <c r="I36" s="29">
        <f>IF(G36="прямая",IF(F36&gt;120%,J36,IF(F36&lt;80%,N36,L36)),IF(F36&lt;80%,J36,IF(F36&gt;120%,N36,L36)))</f>
        <v>2</v>
      </c>
      <c r="J36" s="28">
        <v>1</v>
      </c>
      <c r="K36" s="28" t="str">
        <f>IF($G36="прямая","гр.4&gt;120%",IF($G36="обратная","гр.4&lt;80%","???"))</f>
        <v>гр.4&gt;120%</v>
      </c>
      <c r="L36" s="28">
        <v>2</v>
      </c>
      <c r="M36" s="28" t="s">
        <v>44</v>
      </c>
      <c r="N36" s="28">
        <v>3</v>
      </c>
      <c r="O36" s="28" t="str">
        <f>IF($G36="прямая","гр.4&lt;80%",IF($G36="обратная","гр.4&gt;120%","???"))</f>
        <v>гр.4&lt;80%</v>
      </c>
    </row>
    <row r="37" spans="1:15" s="3" customFormat="1" ht="25.5" x14ac:dyDescent="0.2">
      <c r="B37" s="27" t="s">
        <v>8</v>
      </c>
      <c r="C37" s="28" t="s">
        <v>2</v>
      </c>
      <c r="D37" s="28" t="s">
        <v>2</v>
      </c>
      <c r="E37" s="28" t="s">
        <v>2</v>
      </c>
      <c r="F37" s="28" t="s">
        <v>2</v>
      </c>
      <c r="G37" s="155" t="str">
        <f>'2.1'!F20</f>
        <v>-</v>
      </c>
      <c r="H37" s="29">
        <f>H38</f>
        <v>2</v>
      </c>
      <c r="I37" s="29">
        <f>I38</f>
        <v>2</v>
      </c>
      <c r="J37" s="28" t="s">
        <v>2</v>
      </c>
      <c r="K37" s="28" t="s">
        <v>2</v>
      </c>
      <c r="L37" s="28" t="s">
        <v>2</v>
      </c>
      <c r="M37" s="28" t="s">
        <v>2</v>
      </c>
      <c r="N37" s="28" t="s">
        <v>2</v>
      </c>
      <c r="O37" s="28" t="s">
        <v>2</v>
      </c>
    </row>
    <row r="38" spans="1:15" ht="45.75" customHeight="1" outlineLevel="1" x14ac:dyDescent="0.2">
      <c r="A38" s="59" t="s">
        <v>110</v>
      </c>
      <c r="B38" s="58" t="s">
        <v>10</v>
      </c>
      <c r="C38" s="8" t="s">
        <v>15</v>
      </c>
      <c r="D38" s="15">
        <f>'2.1'!C21</f>
        <v>1</v>
      </c>
      <c r="E38" s="15">
        <f>'2.1'!D21</f>
        <v>1</v>
      </c>
      <c r="F38" s="24">
        <f>IF(D38=0,0,E38/D38)</f>
        <v>1</v>
      </c>
      <c r="G38" s="156" t="str">
        <f>'2.1'!F21</f>
        <v>обратная</v>
      </c>
      <c r="H38" s="198">
        <f>'2.1'!G21</f>
        <v>2</v>
      </c>
      <c r="I38" s="13">
        <f>IF(G38="прямая",IF(F38&gt;120%,J38,IF(F38&lt;80%,N38,L38)),IF(F38&lt;80%,J38,IF(F38&gt;120%,N38,L38)))</f>
        <v>2</v>
      </c>
      <c r="J38" s="8">
        <v>1</v>
      </c>
      <c r="K38" s="8" t="str">
        <f>IF($G38="прямая","гр.4&gt;120%",IF($G38="обратная","гр.4&lt;80%","???"))</f>
        <v>гр.4&lt;80%</v>
      </c>
      <c r="L38" s="8">
        <v>2</v>
      </c>
      <c r="M38" s="8" t="s">
        <v>44</v>
      </c>
      <c r="N38" s="8">
        <v>3</v>
      </c>
      <c r="O38" s="8" t="str">
        <f>IF($G38="прямая","гр.4&lt;80%",IF($G38="обратная","гр.4&gt;120%","???"))</f>
        <v>гр.4&gt;120%</v>
      </c>
    </row>
    <row r="39" spans="1:15" s="3" customFormat="1" ht="25.5" x14ac:dyDescent="0.2">
      <c r="B39" s="27" t="s">
        <v>11</v>
      </c>
      <c r="C39" s="28" t="s">
        <v>2</v>
      </c>
      <c r="D39" s="28" t="s">
        <v>2</v>
      </c>
      <c r="E39" s="28" t="s">
        <v>2</v>
      </c>
      <c r="F39" s="28" t="s">
        <v>2</v>
      </c>
      <c r="G39" s="156" t="str">
        <f>'2.1'!F22</f>
        <v>-</v>
      </c>
      <c r="H39" s="29">
        <f>AVERAGE(H40:H41)</f>
        <v>2</v>
      </c>
      <c r="I39" s="29">
        <f>AVERAGE(I40:I41)</f>
        <v>2</v>
      </c>
      <c r="J39" s="28" t="s">
        <v>2</v>
      </c>
      <c r="K39" s="28" t="s">
        <v>2</v>
      </c>
      <c r="L39" s="28" t="s">
        <v>2</v>
      </c>
      <c r="M39" s="28" t="s">
        <v>2</v>
      </c>
      <c r="N39" s="28" t="s">
        <v>2</v>
      </c>
      <c r="O39" s="28" t="s">
        <v>2</v>
      </c>
    </row>
    <row r="40" spans="1:15" ht="50.25" customHeight="1" outlineLevel="1" x14ac:dyDescent="0.2">
      <c r="A40" s="59" t="s">
        <v>110</v>
      </c>
      <c r="B40" s="5" t="s">
        <v>12</v>
      </c>
      <c r="C40" s="8" t="s">
        <v>15</v>
      </c>
      <c r="D40" s="15">
        <f>'2.1'!C23</f>
        <v>1</v>
      </c>
      <c r="E40" s="15">
        <f>'2.1'!D23</f>
        <v>1</v>
      </c>
      <c r="F40" s="24">
        <f>IF(D40=0,0,E40/D40)</f>
        <v>1</v>
      </c>
      <c r="G40" s="156" t="str">
        <f>'2.1'!F23</f>
        <v>обратная</v>
      </c>
      <c r="H40" s="198">
        <f>'2.1'!G23</f>
        <v>2</v>
      </c>
      <c r="I40" s="13">
        <f>IF(G40="прямая",IF(F40&gt;120%,J40,IF(F40&lt;80%,N40,L40)),IF(F40&lt;80%,J40,IF(F40&gt;120%,N40,L40)))</f>
        <v>2</v>
      </c>
      <c r="J40" s="8">
        <v>1</v>
      </c>
      <c r="K40" s="8" t="str">
        <f>IF($G40="прямая","гр.4&gt;120%",IF($G40="обратная","гр.4&lt;80%","???"))</f>
        <v>гр.4&lt;80%</v>
      </c>
      <c r="L40" s="8">
        <v>2</v>
      </c>
      <c r="M40" s="8" t="s">
        <v>44</v>
      </c>
      <c r="N40" s="8">
        <v>3</v>
      </c>
      <c r="O40" s="8" t="str">
        <f>IF($G40="прямая","гр.4&lt;80%",IF($G40="обратная","гр.4&gt;120%","???"))</f>
        <v>гр.4&gt;120%</v>
      </c>
    </row>
    <row r="41" spans="1:15" ht="51.75" customHeight="1" outlineLevel="1" x14ac:dyDescent="0.2">
      <c r="A41" s="59" t="s">
        <v>110</v>
      </c>
      <c r="B41" s="5" t="s">
        <v>13</v>
      </c>
      <c r="C41" s="8" t="s">
        <v>15</v>
      </c>
      <c r="D41" s="15">
        <f>'2.1'!C24</f>
        <v>1</v>
      </c>
      <c r="E41" s="15">
        <f>'2.1'!D24</f>
        <v>1</v>
      </c>
      <c r="F41" s="24">
        <f>IF(D41=0,0,E41/D41)</f>
        <v>1</v>
      </c>
      <c r="G41" s="156" t="str">
        <f>'2.1'!F24</f>
        <v>обратная</v>
      </c>
      <c r="H41" s="198">
        <f>'2.1'!G24</f>
        <v>2</v>
      </c>
      <c r="I41" s="13">
        <f>IF(G41="прямая",IF(F41&gt;120%,J41,IF(F41&lt;80%,N41,L41)),IF(F41&lt;80%,J41,IF(F41&gt;120%,N41,L41)))</f>
        <v>2</v>
      </c>
      <c r="J41" s="8">
        <v>1</v>
      </c>
      <c r="K41" s="8" t="str">
        <f>IF($G41="прямая","гр.4&gt;120%",IF($G41="обратная","гр.4&lt;80%","???"))</f>
        <v>гр.4&lt;80%</v>
      </c>
      <c r="L41" s="8">
        <v>2</v>
      </c>
      <c r="M41" s="8" t="s">
        <v>44</v>
      </c>
      <c r="N41" s="8">
        <v>3</v>
      </c>
      <c r="O41" s="8" t="str">
        <f>IF($G41="прямая","гр.4&lt;80%",IF($G41="обратная","гр.4&gt;120%","???"))</f>
        <v>гр.4&gt;120%</v>
      </c>
    </row>
    <row r="42" spans="1:15" s="3" customFormat="1" x14ac:dyDescent="0.2">
      <c r="B42" s="17" t="s">
        <v>14</v>
      </c>
      <c r="C42" s="18" t="s">
        <v>2</v>
      </c>
      <c r="D42" s="18" t="s">
        <v>2</v>
      </c>
      <c r="E42" s="18" t="s">
        <v>2</v>
      </c>
      <c r="F42" s="18" t="s">
        <v>2</v>
      </c>
      <c r="G42" s="18" t="s">
        <v>2</v>
      </c>
      <c r="H42" s="21">
        <f>AVERAGE(H24,H31,H35,H36,H37,H39)</f>
        <v>2.3611111111111112</v>
      </c>
      <c r="I42" s="21">
        <f>AVERAGE(I24,I31,I35,I36,I37,I39)</f>
        <v>2.2361111111111112</v>
      </c>
      <c r="J42" s="18" t="s">
        <v>2</v>
      </c>
      <c r="K42" s="18" t="s">
        <v>2</v>
      </c>
      <c r="L42" s="18" t="s">
        <v>2</v>
      </c>
      <c r="M42" s="18" t="s">
        <v>2</v>
      </c>
      <c r="N42" s="18" t="s">
        <v>2</v>
      </c>
      <c r="O42" s="18" t="s">
        <v>2</v>
      </c>
    </row>
    <row r="43" spans="1:15" ht="15" x14ac:dyDescent="0.2">
      <c r="B43" s="6" t="s">
        <v>29</v>
      </c>
      <c r="C43" s="9"/>
      <c r="D43" s="9"/>
      <c r="E43" s="9"/>
      <c r="F43" s="9"/>
      <c r="G43" s="9"/>
      <c r="H43" s="9"/>
      <c r="I43" s="9"/>
      <c r="J43" s="22"/>
      <c r="K43" s="22"/>
      <c r="L43" s="22"/>
      <c r="M43" s="22"/>
      <c r="N43" s="22"/>
      <c r="O43" s="23"/>
    </row>
    <row r="44" spans="1:15" s="3" customFormat="1" ht="25.5" x14ac:dyDescent="0.2">
      <c r="B44" s="33" t="s">
        <v>179</v>
      </c>
      <c r="C44" s="34" t="s">
        <v>2</v>
      </c>
      <c r="D44" s="34" t="s">
        <v>2</v>
      </c>
      <c r="E44" s="34" t="s">
        <v>2</v>
      </c>
      <c r="F44" s="34" t="s">
        <v>2</v>
      </c>
      <c r="G44" s="157" t="str">
        <f>'2.2'!G8</f>
        <v>-</v>
      </c>
      <c r="H44" s="29">
        <f>AVERAGE(H45,H46,H49)</f>
        <v>0.33333333333333331</v>
      </c>
      <c r="I44" s="29">
        <f>AVERAGE(I45,I46,I49)</f>
        <v>0.33333333333333331</v>
      </c>
      <c r="J44" s="35" t="s">
        <v>2</v>
      </c>
      <c r="K44" s="34" t="s">
        <v>2</v>
      </c>
      <c r="L44" s="35" t="s">
        <v>2</v>
      </c>
      <c r="M44" s="34" t="s">
        <v>2</v>
      </c>
      <c r="N44" s="35" t="s">
        <v>2</v>
      </c>
      <c r="O44" s="34" t="s">
        <v>2</v>
      </c>
    </row>
    <row r="45" spans="1:15" ht="40.5" outlineLevel="1" x14ac:dyDescent="0.2">
      <c r="B45" s="64" t="s">
        <v>194</v>
      </c>
      <c r="C45" s="8" t="s">
        <v>48</v>
      </c>
      <c r="D45" s="12">
        <f>'2.2'!D9</f>
        <v>10</v>
      </c>
      <c r="E45" s="12">
        <f>'2.2'!E9</f>
        <v>10</v>
      </c>
      <c r="F45" s="24">
        <f>IF(D45=0,0,E45/D45)</f>
        <v>1</v>
      </c>
      <c r="G45" s="157" t="str">
        <f>'2.2'!G9</f>
        <v>обратная</v>
      </c>
      <c r="H45" s="19">
        <f>'2.2'!H9</f>
        <v>0.5</v>
      </c>
      <c r="I45" s="38">
        <f>IF(G45="прямая",IF(F45&gt;120%,J45,IF(F45&lt;80%,N45,L45)),IF(F45&lt;80%,J45,IF(F45&gt;120%,N45,L45)))</f>
        <v>0.5</v>
      </c>
      <c r="J45" s="20">
        <v>0.25</v>
      </c>
      <c r="K45" s="8" t="str">
        <f t="shared" ref="K45:K77" si="1">IF($G45="прямая","гр.4&gt;120%",IF($G45="обратная","гр.4&lt;80%","???"))</f>
        <v>гр.4&lt;80%</v>
      </c>
      <c r="L45" s="20">
        <v>0.5</v>
      </c>
      <c r="M45" s="8" t="s">
        <v>44</v>
      </c>
      <c r="N45" s="20">
        <v>0.75</v>
      </c>
      <c r="O45" s="8" t="str">
        <f t="shared" ref="O45:O77" si="2">IF($G45="прямая","гр.4&lt;80%",IF($G45="обратная","гр.4&gt;120%","???"))</f>
        <v>гр.4&gt;120%</v>
      </c>
    </row>
    <row r="46" spans="1:15" ht="25.5" outlineLevel="1" x14ac:dyDescent="0.2">
      <c r="B46" s="64" t="s">
        <v>180</v>
      </c>
      <c r="C46" s="8" t="s">
        <v>2</v>
      </c>
      <c r="D46" s="8" t="s">
        <v>2</v>
      </c>
      <c r="E46" s="8" t="s">
        <v>2</v>
      </c>
      <c r="F46" s="8" t="s">
        <v>2</v>
      </c>
      <c r="G46" s="157" t="str">
        <f>'2.2'!G10</f>
        <v>-</v>
      </c>
      <c r="H46" s="38">
        <f>AVERAGE(H47:H48)</f>
        <v>0.25</v>
      </c>
      <c r="I46" s="38">
        <f>AVERAGE(I47:I48)</f>
        <v>0.25</v>
      </c>
      <c r="J46" s="20" t="s">
        <v>2</v>
      </c>
      <c r="K46" s="8" t="s">
        <v>2</v>
      </c>
      <c r="L46" s="20" t="s">
        <v>2</v>
      </c>
      <c r="M46" s="8" t="s">
        <v>2</v>
      </c>
      <c r="N46" s="20" t="s">
        <v>2</v>
      </c>
      <c r="O46" s="8" t="s">
        <v>2</v>
      </c>
    </row>
    <row r="47" spans="1:15" ht="27.75" outlineLevel="1" x14ac:dyDescent="0.2">
      <c r="B47" s="5" t="s">
        <v>103</v>
      </c>
      <c r="C47" s="8" t="s">
        <v>48</v>
      </c>
      <c r="D47" s="12">
        <f>'2.2'!D11</f>
        <v>0</v>
      </c>
      <c r="E47" s="12">
        <f>'2.2'!E11</f>
        <v>0</v>
      </c>
      <c r="F47" s="24">
        <f>IF(D47=0,0,E47/D47)</f>
        <v>0</v>
      </c>
      <c r="G47" s="157" t="str">
        <f>'2.2'!G11</f>
        <v>обратная</v>
      </c>
      <c r="H47" s="19">
        <f>'2.2'!H11</f>
        <v>0.25</v>
      </c>
      <c r="I47" s="38">
        <f>IF(G47="прямая",IF(F47&gt;120%,J47,IF(F47&lt;80%,N47,L47)),IF(F47&lt;80%,J47,IF(F47&gt;120%,N47,L47)))</f>
        <v>0.25</v>
      </c>
      <c r="J47" s="20">
        <v>0.25</v>
      </c>
      <c r="K47" s="8" t="str">
        <f t="shared" si="1"/>
        <v>гр.4&lt;80%</v>
      </c>
      <c r="L47" s="20">
        <v>0.5</v>
      </c>
      <c r="M47" s="8" t="s">
        <v>44</v>
      </c>
      <c r="N47" s="20">
        <v>0.75</v>
      </c>
      <c r="O47" s="8" t="str">
        <f t="shared" si="2"/>
        <v>гр.4&gt;120%</v>
      </c>
    </row>
    <row r="48" spans="1:15" ht="15" outlineLevel="1" x14ac:dyDescent="0.2">
      <c r="B48" s="5" t="s">
        <v>104</v>
      </c>
      <c r="C48" s="8" t="s">
        <v>48</v>
      </c>
      <c r="D48" s="12">
        <f>'2.2'!D12</f>
        <v>0</v>
      </c>
      <c r="E48" s="12">
        <f>'2.2'!E12</f>
        <v>0</v>
      </c>
      <c r="F48" s="24">
        <f>IF(D48=0,0,E48/D48)</f>
        <v>0</v>
      </c>
      <c r="G48" s="157" t="str">
        <f>'2.2'!G12</f>
        <v>обратная</v>
      </c>
      <c r="H48" s="19">
        <f>'2.2'!H12</f>
        <v>0.25</v>
      </c>
      <c r="I48" s="38">
        <f>IF(G48="прямая",IF(F48&gt;120%,J48,IF(F48&lt;80%,N48,L48)),IF(F48&lt;80%,J48,IF(F48&gt;120%,N48,L48)))</f>
        <v>0.25</v>
      </c>
      <c r="J48" s="20">
        <v>0.25</v>
      </c>
      <c r="K48" s="8" t="str">
        <f t="shared" si="1"/>
        <v>гр.4&lt;80%</v>
      </c>
      <c r="L48" s="20">
        <v>0.5</v>
      </c>
      <c r="M48" s="8" t="s">
        <v>44</v>
      </c>
      <c r="N48" s="20">
        <v>0.75</v>
      </c>
      <c r="O48" s="8" t="str">
        <f t="shared" si="2"/>
        <v>гр.4&gt;120%</v>
      </c>
    </row>
    <row r="49" spans="1:15" ht="53.25" outlineLevel="1" x14ac:dyDescent="0.2">
      <c r="B49" s="64" t="s">
        <v>195</v>
      </c>
      <c r="C49" s="8" t="s">
        <v>39</v>
      </c>
      <c r="D49" s="12">
        <f>'2.2'!D13</f>
        <v>0</v>
      </c>
      <c r="E49" s="12">
        <f>'2.2'!E13</f>
        <v>0</v>
      </c>
      <c r="F49" s="24">
        <f>IF(D49=0,0,E49/D49)</f>
        <v>0</v>
      </c>
      <c r="G49" s="157" t="str">
        <f>'2.2'!G13</f>
        <v>обратная</v>
      </c>
      <c r="H49" s="19">
        <f>'2.2'!H13</f>
        <v>0.25</v>
      </c>
      <c r="I49" s="38">
        <f>IF(G49="прямая",IF(F49&gt;120%,J49,IF(F49&lt;80%,N49,L49)),IF(F49&lt;80%,J49,IF(F49&gt;120%,N49,L49)))</f>
        <v>0.25</v>
      </c>
      <c r="J49" s="20">
        <v>0.25</v>
      </c>
      <c r="K49" s="8" t="str">
        <f t="shared" si="1"/>
        <v>гр.4&lt;80%</v>
      </c>
      <c r="L49" s="20">
        <v>0.5</v>
      </c>
      <c r="M49" s="8" t="s">
        <v>44</v>
      </c>
      <c r="N49" s="20">
        <v>0.75</v>
      </c>
      <c r="O49" s="8" t="str">
        <f t="shared" si="2"/>
        <v>гр.4&gt;120%</v>
      </c>
    </row>
    <row r="50" spans="1:15" s="3" customFormat="1" ht="25.5" x14ac:dyDescent="0.2">
      <c r="B50" s="33" t="s">
        <v>182</v>
      </c>
      <c r="C50" s="34" t="s">
        <v>2</v>
      </c>
      <c r="D50" s="34" t="s">
        <v>2</v>
      </c>
      <c r="E50" s="34" t="s">
        <v>2</v>
      </c>
      <c r="F50" s="36" t="s">
        <v>2</v>
      </c>
      <c r="G50" s="157" t="str">
        <f>'2.2'!G14</f>
        <v>-</v>
      </c>
      <c r="H50" s="39">
        <f>H51</f>
        <v>0.25</v>
      </c>
      <c r="I50" s="39">
        <f>I51</f>
        <v>0.25</v>
      </c>
      <c r="J50" s="35" t="s">
        <v>2</v>
      </c>
      <c r="K50" s="34" t="s">
        <v>2</v>
      </c>
      <c r="L50" s="35" t="s">
        <v>2</v>
      </c>
      <c r="M50" s="34" t="s">
        <v>2</v>
      </c>
      <c r="N50" s="35" t="s">
        <v>2</v>
      </c>
      <c r="O50" s="34" t="s">
        <v>2</v>
      </c>
    </row>
    <row r="51" spans="1:15" ht="25.5" outlineLevel="1" x14ac:dyDescent="0.2">
      <c r="A51" s="65"/>
      <c r="B51" s="64" t="s">
        <v>183</v>
      </c>
      <c r="C51" s="8" t="s">
        <v>39</v>
      </c>
      <c r="D51" s="12">
        <f>'2.2'!D15</f>
        <v>0</v>
      </c>
      <c r="E51" s="12">
        <f>'2.2'!E15</f>
        <v>0</v>
      </c>
      <c r="F51" s="24">
        <f>IF(D51=0,0,E51/D51)</f>
        <v>0</v>
      </c>
      <c r="G51" s="157" t="str">
        <f>'2.2'!G15</f>
        <v>обратная</v>
      </c>
      <c r="H51" s="19">
        <f>'2.2'!H15</f>
        <v>0.25</v>
      </c>
      <c r="I51" s="38">
        <f>IF(G51="прямая",IF(F51&gt;120%,J51,IF(F51&lt;80%,N51,L51)),IF(F51&lt;80%,J51,IF(F51&gt;120%,N51,L51)))</f>
        <v>0.25</v>
      </c>
      <c r="J51" s="20">
        <v>0.25</v>
      </c>
      <c r="K51" s="8" t="str">
        <f t="shared" si="1"/>
        <v>гр.4&lt;80%</v>
      </c>
      <c r="L51" s="20">
        <v>0.5</v>
      </c>
      <c r="M51" s="8" t="s">
        <v>44</v>
      </c>
      <c r="N51" s="20">
        <v>0.75</v>
      </c>
      <c r="O51" s="8" t="str">
        <f t="shared" si="2"/>
        <v>гр.4&gt;120%</v>
      </c>
    </row>
    <row r="52" spans="1:15" s="3" customFormat="1" ht="25.5" x14ac:dyDescent="0.2">
      <c r="B52" s="33" t="s">
        <v>184</v>
      </c>
      <c r="C52" s="28" t="s">
        <v>2</v>
      </c>
      <c r="D52" s="28" t="s">
        <v>2</v>
      </c>
      <c r="E52" s="28" t="s">
        <v>2</v>
      </c>
      <c r="F52" s="36" t="s">
        <v>2</v>
      </c>
      <c r="G52" s="157" t="str">
        <f>'2.2'!G16</f>
        <v>-</v>
      </c>
      <c r="H52" s="39">
        <f>AVERAGE(H53,H54)</f>
        <v>0.375</v>
      </c>
      <c r="I52" s="39">
        <f>AVERAGE(I53,I54)</f>
        <v>0.375</v>
      </c>
      <c r="J52" s="35" t="s">
        <v>2</v>
      </c>
      <c r="K52" s="34" t="s">
        <v>2</v>
      </c>
      <c r="L52" s="35" t="s">
        <v>2</v>
      </c>
      <c r="M52" s="34" t="s">
        <v>2</v>
      </c>
      <c r="N52" s="35" t="s">
        <v>2</v>
      </c>
      <c r="O52" s="34" t="s">
        <v>2</v>
      </c>
    </row>
    <row r="53" spans="1:15" ht="39" customHeight="1" outlineLevel="1" x14ac:dyDescent="0.2">
      <c r="A53" s="61" t="s">
        <v>116</v>
      </c>
      <c r="B53" s="64" t="s">
        <v>185</v>
      </c>
      <c r="C53" s="8" t="s">
        <v>43</v>
      </c>
      <c r="D53" s="12">
        <f>'2.2'!D17</f>
        <v>1</v>
      </c>
      <c r="E53" s="12">
        <f>'2.2'!E17</f>
        <v>1</v>
      </c>
      <c r="F53" s="24">
        <f>IF(D53=0,0,E53/D53)</f>
        <v>1</v>
      </c>
      <c r="G53" s="157" t="str">
        <f>'2.2'!G17</f>
        <v>прямая</v>
      </c>
      <c r="H53" s="19">
        <f>'2.2'!H17</f>
        <v>0.5</v>
      </c>
      <c r="I53" s="38">
        <f>IF(G53="прямая",IF(F53&gt;120%,J53,IF(F53&lt;80%,N53,L53)),IF(F53&lt;80%,J53,IF(F53&gt;120%,N53,L53)))</f>
        <v>0.5</v>
      </c>
      <c r="J53" s="20">
        <v>0.25</v>
      </c>
      <c r="K53" s="8" t="str">
        <f t="shared" si="1"/>
        <v>гр.4&gt;120%</v>
      </c>
      <c r="L53" s="20">
        <v>0.5</v>
      </c>
      <c r="M53" s="8" t="s">
        <v>44</v>
      </c>
      <c r="N53" s="20">
        <v>0.75</v>
      </c>
      <c r="O53" s="8" t="str">
        <f t="shared" si="2"/>
        <v>гр.4&lt;80%</v>
      </c>
    </row>
    <row r="54" spans="1:15" ht="51" outlineLevel="1" x14ac:dyDescent="0.2">
      <c r="B54" s="64" t="s">
        <v>186</v>
      </c>
      <c r="C54" s="8" t="s">
        <v>39</v>
      </c>
      <c r="D54" s="12">
        <f>'2.2'!D18</f>
        <v>0</v>
      </c>
      <c r="E54" s="12">
        <f>'2.2'!E18</f>
        <v>0</v>
      </c>
      <c r="F54" s="24">
        <f>IF(D54=0,0,E54/D54)</f>
        <v>0</v>
      </c>
      <c r="G54" s="157" t="str">
        <f>'2.2'!G18</f>
        <v>обратная</v>
      </c>
      <c r="H54" s="19">
        <f>'2.2'!H18</f>
        <v>0.25</v>
      </c>
      <c r="I54" s="38">
        <f>IF(G54="прямая",IF(F54&gt;120%,J54,IF(F54&lt;80%,N54,L54)),IF(F54&lt;80%,J54,IF(F54&gt;120%,N54,L54)))</f>
        <v>0.25</v>
      </c>
      <c r="J54" s="20">
        <v>0.25</v>
      </c>
      <c r="K54" s="8" t="str">
        <f t="shared" si="1"/>
        <v>гр.4&lt;80%</v>
      </c>
      <c r="L54" s="20">
        <v>0.5</v>
      </c>
      <c r="M54" s="8" t="s">
        <v>44</v>
      </c>
      <c r="N54" s="20">
        <v>0.75</v>
      </c>
      <c r="O54" s="8" t="str">
        <f t="shared" si="2"/>
        <v>гр.4&gt;120%</v>
      </c>
    </row>
    <row r="55" spans="1:15" s="3" customFormat="1" ht="25.5" x14ac:dyDescent="0.2">
      <c r="B55" s="33" t="s">
        <v>187</v>
      </c>
      <c r="C55" s="28" t="s">
        <v>2</v>
      </c>
      <c r="D55" s="28" t="s">
        <v>2</v>
      </c>
      <c r="E55" s="28" t="s">
        <v>2</v>
      </c>
      <c r="F55" s="36" t="s">
        <v>2</v>
      </c>
      <c r="G55" s="157" t="str">
        <f>'2.2'!G19</f>
        <v>-</v>
      </c>
      <c r="H55" s="39">
        <f>H56</f>
        <v>0.1</v>
      </c>
      <c r="I55" s="39">
        <f>I56</f>
        <v>0.1</v>
      </c>
      <c r="J55" s="37" t="s">
        <v>2</v>
      </c>
      <c r="K55" s="28" t="s">
        <v>2</v>
      </c>
      <c r="L55" s="37" t="s">
        <v>2</v>
      </c>
      <c r="M55" s="28" t="s">
        <v>2</v>
      </c>
      <c r="N55" s="37" t="s">
        <v>2</v>
      </c>
      <c r="O55" s="28" t="s">
        <v>2</v>
      </c>
    </row>
    <row r="56" spans="1:15" ht="38.25" outlineLevel="1" x14ac:dyDescent="0.2">
      <c r="B56" s="64" t="s">
        <v>188</v>
      </c>
      <c r="C56" s="8" t="s">
        <v>39</v>
      </c>
      <c r="D56" s="12">
        <f>'2.2'!D20</f>
        <v>0</v>
      </c>
      <c r="E56" s="12">
        <f>'2.2'!E20</f>
        <v>0</v>
      </c>
      <c r="F56" s="24">
        <f>IF(D56=0,0,E56/D56)</f>
        <v>0</v>
      </c>
      <c r="G56" s="157" t="str">
        <f>'2.2'!G20</f>
        <v>обратная</v>
      </c>
      <c r="H56" s="19">
        <f>'2.2'!H20</f>
        <v>0.1</v>
      </c>
      <c r="I56" s="38">
        <f>IF(G56="прямая",IF(F56&gt;120%,J56,IF(F56&lt;80%,N56,L56)),IF(F56&lt;80%,J56,IF(F56&gt;120%,N56,L56)))</f>
        <v>0.1</v>
      </c>
      <c r="J56" s="20">
        <v>0.1</v>
      </c>
      <c r="K56" s="8" t="str">
        <f t="shared" si="1"/>
        <v>гр.4&lt;80%</v>
      </c>
      <c r="L56" s="20">
        <v>0.2</v>
      </c>
      <c r="M56" s="8" t="s">
        <v>44</v>
      </c>
      <c r="N56" s="20">
        <v>0.3</v>
      </c>
      <c r="O56" s="8" t="str">
        <f t="shared" si="2"/>
        <v>гр.4&gt;120%</v>
      </c>
    </row>
    <row r="57" spans="1:15" s="3" customFormat="1" x14ac:dyDescent="0.2">
      <c r="B57" s="17" t="s">
        <v>189</v>
      </c>
      <c r="C57" s="18" t="s">
        <v>2</v>
      </c>
      <c r="D57" s="18" t="s">
        <v>2</v>
      </c>
      <c r="E57" s="18" t="s">
        <v>2</v>
      </c>
      <c r="F57" s="18" t="s">
        <v>2</v>
      </c>
      <c r="G57" s="18" t="s">
        <v>2</v>
      </c>
      <c r="H57" s="21">
        <f>AVERAGE(H44,H50,H52,H55)</f>
        <v>0.26458333333333334</v>
      </c>
      <c r="I57" s="21">
        <f>AVERAGE(I44,I50,I52,I55)</f>
        <v>0.26458333333333334</v>
      </c>
      <c r="J57" s="18" t="s">
        <v>2</v>
      </c>
      <c r="K57" s="18" t="s">
        <v>2</v>
      </c>
      <c r="L57" s="18" t="s">
        <v>2</v>
      </c>
      <c r="M57" s="18" t="s">
        <v>2</v>
      </c>
      <c r="N57" s="18" t="s">
        <v>2</v>
      </c>
      <c r="O57" s="18" t="s">
        <v>2</v>
      </c>
    </row>
    <row r="58" spans="1:15" ht="15" x14ac:dyDescent="0.2">
      <c r="B58" s="6" t="s">
        <v>30</v>
      </c>
      <c r="C58" s="9"/>
      <c r="D58" s="9"/>
      <c r="E58" s="9"/>
      <c r="F58" s="9"/>
      <c r="G58" s="9"/>
      <c r="H58" s="9"/>
      <c r="I58" s="9"/>
      <c r="J58" s="22" t="s">
        <v>2</v>
      </c>
      <c r="K58" s="22" t="s">
        <v>2</v>
      </c>
      <c r="L58" s="22" t="s">
        <v>2</v>
      </c>
      <c r="M58" s="22" t="s">
        <v>2</v>
      </c>
      <c r="N58" s="22" t="s">
        <v>2</v>
      </c>
      <c r="O58" s="23" t="s">
        <v>2</v>
      </c>
    </row>
    <row r="59" spans="1:15" s="3" customFormat="1" ht="27.75" x14ac:dyDescent="0.2">
      <c r="B59" s="33" t="s">
        <v>106</v>
      </c>
      <c r="C59" s="34" t="s">
        <v>43</v>
      </c>
      <c r="D59" s="31">
        <f>'2.3'!D9</f>
        <v>0</v>
      </c>
      <c r="E59" s="31">
        <f>'2.3'!E9</f>
        <v>0</v>
      </c>
      <c r="F59" s="32">
        <f>IF(D59=0,0,E59/D59)</f>
        <v>0</v>
      </c>
      <c r="G59" s="158" t="str">
        <f>'2.3'!G9</f>
        <v>прямая</v>
      </c>
      <c r="H59" s="30">
        <f>'2.3'!H9</f>
        <v>3</v>
      </c>
      <c r="I59" s="29">
        <f>IF(G59="прямая",IF(F59&gt;120%,J59,IF(F59&lt;80%,N59,L59)),IF(F59&lt;80%,J59,IF(F59&gt;120%,N59,L59)))</f>
        <v>3</v>
      </c>
      <c r="J59" s="34">
        <v>1</v>
      </c>
      <c r="K59" s="34" t="str">
        <f t="shared" si="1"/>
        <v>гр.4&gt;120%</v>
      </c>
      <c r="L59" s="34">
        <v>2</v>
      </c>
      <c r="M59" s="34" t="s">
        <v>44</v>
      </c>
      <c r="N59" s="34">
        <v>3</v>
      </c>
      <c r="O59" s="34" t="str">
        <f t="shared" si="2"/>
        <v>гр.4&lt;80%</v>
      </c>
    </row>
    <row r="60" spans="1:15" s="3" customFormat="1" x14ac:dyDescent="0.2">
      <c r="B60" s="33" t="s">
        <v>16</v>
      </c>
      <c r="C60" s="28" t="s">
        <v>2</v>
      </c>
      <c r="D60" s="28" t="s">
        <v>2</v>
      </c>
      <c r="E60" s="28" t="s">
        <v>2</v>
      </c>
      <c r="F60" s="36" t="s">
        <v>2</v>
      </c>
      <c r="G60" s="158" t="str">
        <f>'2.3'!G10</f>
        <v>-</v>
      </c>
      <c r="H60" s="29">
        <f>AVERAGE(H61:H66)</f>
        <v>2.1666666666666665</v>
      </c>
      <c r="I60" s="29">
        <f>AVERAGE(I61:I66)</f>
        <v>2</v>
      </c>
      <c r="J60" s="28" t="s">
        <v>2</v>
      </c>
      <c r="K60" s="28" t="s">
        <v>2</v>
      </c>
      <c r="L60" s="28" t="s">
        <v>2</v>
      </c>
      <c r="M60" s="28" t="s">
        <v>2</v>
      </c>
      <c r="N60" s="28" t="s">
        <v>2</v>
      </c>
      <c r="O60" s="28" t="s">
        <v>2</v>
      </c>
    </row>
    <row r="61" spans="1:15" ht="42.75" customHeight="1" outlineLevel="1" x14ac:dyDescent="0.2">
      <c r="A61" s="66" t="s">
        <v>110</v>
      </c>
      <c r="B61" s="5" t="s">
        <v>17</v>
      </c>
      <c r="C61" s="8" t="s">
        <v>15</v>
      </c>
      <c r="D61" s="14">
        <f>'2.3'!D11</f>
        <v>1</v>
      </c>
      <c r="E61" s="14">
        <f>'2.3'!E11</f>
        <v>1</v>
      </c>
      <c r="F61" s="24">
        <f t="shared" ref="F61:F66" si="3">IF(D61=0,0,E61/D61)</f>
        <v>1</v>
      </c>
      <c r="G61" s="159" t="str">
        <f>'2.3'!G11</f>
        <v>обратная</v>
      </c>
      <c r="H61" s="198">
        <f>'2.3'!H11</f>
        <v>2</v>
      </c>
      <c r="I61" s="13">
        <f t="shared" ref="I61:I66" si="4">IF(G61="прямая",IF(F61&gt;120%,J61,IF(F61&lt;80%,N61,L61)),IF(F61&lt;80%,J61,IF(F61&gt;120%,N61,L61)))</f>
        <v>2</v>
      </c>
      <c r="J61" s="8">
        <v>1</v>
      </c>
      <c r="K61" s="8" t="str">
        <f t="shared" si="1"/>
        <v>гр.4&lt;80%</v>
      </c>
      <c r="L61" s="8">
        <v>2</v>
      </c>
      <c r="M61" s="8" t="s">
        <v>44</v>
      </c>
      <c r="N61" s="8">
        <v>3</v>
      </c>
      <c r="O61" s="8" t="str">
        <f t="shared" si="2"/>
        <v>гр.4&gt;120%</v>
      </c>
    </row>
    <row r="62" spans="1:15" ht="45.75" customHeight="1" outlineLevel="1" x14ac:dyDescent="0.2">
      <c r="A62" s="59" t="s">
        <v>110</v>
      </c>
      <c r="B62" s="5" t="s">
        <v>18</v>
      </c>
      <c r="C62" s="8" t="s">
        <v>15</v>
      </c>
      <c r="D62" s="14">
        <f>'2.3'!D12</f>
        <v>1</v>
      </c>
      <c r="E62" s="14">
        <f>'2.3'!E12</f>
        <v>1</v>
      </c>
      <c r="F62" s="24">
        <f t="shared" si="3"/>
        <v>1</v>
      </c>
      <c r="G62" s="159" t="str">
        <f>'2.3'!G12</f>
        <v>прямая</v>
      </c>
      <c r="H62" s="198">
        <f>'2.3'!H12</f>
        <v>2</v>
      </c>
      <c r="I62" s="13">
        <f t="shared" si="4"/>
        <v>2</v>
      </c>
      <c r="J62" s="8">
        <v>1</v>
      </c>
      <c r="K62" s="8" t="str">
        <f t="shared" si="1"/>
        <v>гр.4&gt;120%</v>
      </c>
      <c r="L62" s="8">
        <v>2</v>
      </c>
      <c r="M62" s="8" t="s">
        <v>44</v>
      </c>
      <c r="N62" s="8">
        <v>3</v>
      </c>
      <c r="O62" s="8" t="str">
        <f t="shared" si="2"/>
        <v>гр.4&lt;80%</v>
      </c>
    </row>
    <row r="63" spans="1:15" ht="54.75" customHeight="1" outlineLevel="1" x14ac:dyDescent="0.2">
      <c r="A63" s="59" t="s">
        <v>110</v>
      </c>
      <c r="B63" s="5" t="s">
        <v>19</v>
      </c>
      <c r="C63" s="8" t="s">
        <v>15</v>
      </c>
      <c r="D63" s="14">
        <f>'2.3'!D13</f>
        <v>1</v>
      </c>
      <c r="E63" s="14">
        <f>'2.3'!E13</f>
        <v>1</v>
      </c>
      <c r="F63" s="24">
        <f t="shared" si="3"/>
        <v>1</v>
      </c>
      <c r="G63" s="159" t="str">
        <f>'2.3'!G13</f>
        <v>обратная</v>
      </c>
      <c r="H63" s="198">
        <f>'2.3'!H13</f>
        <v>2</v>
      </c>
      <c r="I63" s="13">
        <f t="shared" si="4"/>
        <v>2</v>
      </c>
      <c r="J63" s="8">
        <v>1</v>
      </c>
      <c r="K63" s="8" t="str">
        <f t="shared" si="1"/>
        <v>гр.4&lt;80%</v>
      </c>
      <c r="L63" s="8">
        <v>2</v>
      </c>
      <c r="M63" s="8" t="s">
        <v>44</v>
      </c>
      <c r="N63" s="8">
        <v>3</v>
      </c>
      <c r="O63" s="8" t="str">
        <f t="shared" si="2"/>
        <v>гр.4&gt;120%</v>
      </c>
    </row>
    <row r="64" spans="1:15" ht="56.25" customHeight="1" outlineLevel="1" x14ac:dyDescent="0.2">
      <c r="A64" s="59" t="s">
        <v>110</v>
      </c>
      <c r="B64" s="5" t="s">
        <v>20</v>
      </c>
      <c r="C64" s="8" t="s">
        <v>15</v>
      </c>
      <c r="D64" s="14">
        <f>'2.3'!D14</f>
        <v>1</v>
      </c>
      <c r="E64" s="14">
        <f>'2.3'!E14</f>
        <v>1</v>
      </c>
      <c r="F64" s="24">
        <f t="shared" si="3"/>
        <v>1</v>
      </c>
      <c r="G64" s="159" t="str">
        <f>'2.3'!G14</f>
        <v>обратная</v>
      </c>
      <c r="H64" s="198">
        <f>'2.3'!H14</f>
        <v>2</v>
      </c>
      <c r="I64" s="13">
        <f t="shared" si="4"/>
        <v>2</v>
      </c>
      <c r="J64" s="8">
        <v>1</v>
      </c>
      <c r="K64" s="8" t="str">
        <f t="shared" si="1"/>
        <v>гр.4&lt;80%</v>
      </c>
      <c r="L64" s="8">
        <v>2</v>
      </c>
      <c r="M64" s="8" t="s">
        <v>44</v>
      </c>
      <c r="N64" s="8">
        <v>3</v>
      </c>
      <c r="O64" s="8" t="str">
        <f t="shared" si="2"/>
        <v>гр.4&gt;120%</v>
      </c>
    </row>
    <row r="65" spans="1:15" ht="39" customHeight="1" outlineLevel="1" x14ac:dyDescent="0.2">
      <c r="A65" s="59" t="s">
        <v>110</v>
      </c>
      <c r="B65" s="5" t="s">
        <v>21</v>
      </c>
      <c r="C65" s="8" t="s">
        <v>15</v>
      </c>
      <c r="D65" s="14">
        <f>'2.3'!D15</f>
        <v>1</v>
      </c>
      <c r="E65" s="14">
        <f>'2.3'!E15</f>
        <v>1</v>
      </c>
      <c r="F65" s="24">
        <f t="shared" si="3"/>
        <v>1</v>
      </c>
      <c r="G65" s="159" t="str">
        <f>'2.3'!G15</f>
        <v>прямая</v>
      </c>
      <c r="H65" s="198">
        <f>'2.3'!H15</f>
        <v>2</v>
      </c>
      <c r="I65" s="13">
        <f t="shared" si="4"/>
        <v>2</v>
      </c>
      <c r="J65" s="8">
        <v>1</v>
      </c>
      <c r="K65" s="8" t="str">
        <f t="shared" si="1"/>
        <v>гр.4&gt;120%</v>
      </c>
      <c r="L65" s="8">
        <v>2</v>
      </c>
      <c r="M65" s="8" t="s">
        <v>44</v>
      </c>
      <c r="N65" s="8">
        <v>3</v>
      </c>
      <c r="O65" s="8" t="str">
        <f t="shared" si="2"/>
        <v>гр.4&lt;80%</v>
      </c>
    </row>
    <row r="66" spans="1:15" ht="25.5" outlineLevel="1" x14ac:dyDescent="0.2">
      <c r="B66" s="64" t="s">
        <v>118</v>
      </c>
      <c r="C66" s="8" t="s">
        <v>39</v>
      </c>
      <c r="D66" s="12">
        <f>'2.3'!D16</f>
        <v>1</v>
      </c>
      <c r="E66" s="12">
        <f>'2.3'!E16</f>
        <v>1</v>
      </c>
      <c r="F66" s="24">
        <f t="shared" si="3"/>
        <v>1</v>
      </c>
      <c r="G66" s="159" t="str">
        <f>'2.3'!G16</f>
        <v>прямая</v>
      </c>
      <c r="H66" s="198">
        <f>'2.3'!H16</f>
        <v>3</v>
      </c>
      <c r="I66" s="13">
        <f t="shared" si="4"/>
        <v>2</v>
      </c>
      <c r="J66" s="8">
        <v>1</v>
      </c>
      <c r="K66" s="8" t="str">
        <f t="shared" si="1"/>
        <v>гр.4&gt;120%</v>
      </c>
      <c r="L66" s="8">
        <v>2</v>
      </c>
      <c r="M66" s="8" t="s">
        <v>44</v>
      </c>
      <c r="N66" s="8">
        <v>3</v>
      </c>
      <c r="O66" s="8" t="str">
        <f t="shared" si="2"/>
        <v>гр.4&lt;80%</v>
      </c>
    </row>
    <row r="67" spans="1:15" s="3" customFormat="1" x14ac:dyDescent="0.2">
      <c r="B67" s="33" t="s">
        <v>22</v>
      </c>
      <c r="C67" s="28" t="s">
        <v>2</v>
      </c>
      <c r="D67" s="28" t="s">
        <v>2</v>
      </c>
      <c r="E67" s="28" t="s">
        <v>2</v>
      </c>
      <c r="F67" s="36" t="s">
        <v>2</v>
      </c>
      <c r="G67" s="159" t="str">
        <f>'2.3'!G17</f>
        <v>-</v>
      </c>
      <c r="H67" s="29">
        <f>AVERAGE(H68:H69)</f>
        <v>2.5</v>
      </c>
      <c r="I67" s="29">
        <f>AVERAGE(I68:I69)</f>
        <v>2.5</v>
      </c>
      <c r="J67" s="28" t="s">
        <v>2</v>
      </c>
      <c r="K67" s="28" t="s">
        <v>2</v>
      </c>
      <c r="L67" s="28" t="s">
        <v>2</v>
      </c>
      <c r="M67" s="28" t="s">
        <v>2</v>
      </c>
      <c r="N67" s="28" t="s">
        <v>2</v>
      </c>
      <c r="O67" s="28" t="s">
        <v>2</v>
      </c>
    </row>
    <row r="68" spans="1:15" ht="30" customHeight="1" outlineLevel="1" x14ac:dyDescent="0.2">
      <c r="A68" s="59" t="s">
        <v>111</v>
      </c>
      <c r="B68" s="5" t="s">
        <v>49</v>
      </c>
      <c r="C68" s="8" t="s">
        <v>48</v>
      </c>
      <c r="D68" s="12">
        <f>'2.3'!D18</f>
        <v>1</v>
      </c>
      <c r="E68" s="12">
        <f>'2.3'!E18</f>
        <v>1</v>
      </c>
      <c r="F68" s="24">
        <f>IF(D68=0,0,E68/D68)</f>
        <v>1</v>
      </c>
      <c r="G68" s="159" t="str">
        <f>'2.3'!G18</f>
        <v>обратная</v>
      </c>
      <c r="H68" s="198">
        <f>'2.3'!H18</f>
        <v>2</v>
      </c>
      <c r="I68" s="13">
        <f>IF(G68="прямая",IF(F68&gt;120%,J68,IF(F68&lt;80%,N68,L68)),IF(F68&lt;80%,J68,IF(F68&gt;120%,N68,L68)))</f>
        <v>2</v>
      </c>
      <c r="J68" s="8">
        <v>1</v>
      </c>
      <c r="K68" s="8" t="str">
        <f t="shared" si="1"/>
        <v>гр.4&lt;80%</v>
      </c>
      <c r="L68" s="8">
        <v>2</v>
      </c>
      <c r="M68" s="8" t="s">
        <v>44</v>
      </c>
      <c r="N68" s="8">
        <v>3</v>
      </c>
      <c r="O68" s="8" t="str">
        <f t="shared" si="2"/>
        <v>гр.4&gt;120%</v>
      </c>
    </row>
    <row r="69" spans="1:15" ht="25.5" outlineLevel="1" x14ac:dyDescent="0.2">
      <c r="B69" s="5" t="s">
        <v>23</v>
      </c>
      <c r="C69" s="8" t="s">
        <v>2</v>
      </c>
      <c r="D69" s="8" t="s">
        <v>2</v>
      </c>
      <c r="E69" s="8" t="s">
        <v>2</v>
      </c>
      <c r="F69" s="8" t="s">
        <v>2</v>
      </c>
      <c r="G69" s="159" t="str">
        <f>'2.3'!G19</f>
        <v>-</v>
      </c>
      <c r="H69" s="13">
        <f>AVERAGE(H70:H72)</f>
        <v>3</v>
      </c>
      <c r="I69" s="13">
        <f>AVERAGE(I70:I72)</f>
        <v>3</v>
      </c>
      <c r="J69" s="8" t="s">
        <v>2</v>
      </c>
      <c r="K69" s="8" t="s">
        <v>2</v>
      </c>
      <c r="L69" s="8" t="s">
        <v>2</v>
      </c>
      <c r="M69" s="8" t="s">
        <v>2</v>
      </c>
      <c r="N69" s="8" t="s">
        <v>2</v>
      </c>
      <c r="O69" s="8" t="s">
        <v>2</v>
      </c>
    </row>
    <row r="70" spans="1:15" ht="15" outlineLevel="1" x14ac:dyDescent="0.2">
      <c r="B70" s="5" t="s">
        <v>107</v>
      </c>
      <c r="C70" s="8" t="s">
        <v>50</v>
      </c>
      <c r="D70" s="12">
        <f>'2.3'!D20</f>
        <v>0</v>
      </c>
      <c r="E70" s="12">
        <f>'2.3'!E20</f>
        <v>0</v>
      </c>
      <c r="F70" s="24">
        <f>IF(D70=0,0,E70/D70)</f>
        <v>0</v>
      </c>
      <c r="G70" s="159" t="str">
        <f>'2.3'!G20</f>
        <v>прямая</v>
      </c>
      <c r="H70" s="198">
        <f>'2.3'!H20</f>
        <v>3</v>
      </c>
      <c r="I70" s="13">
        <f>IF(G70="прямая",IF(F70&gt;120%,J70,IF(F70&lt;80%,N70,L70)),IF(F70&lt;80%,J70,IF(F70&gt;120%,N70,L70)))</f>
        <v>3</v>
      </c>
      <c r="J70" s="8">
        <v>1</v>
      </c>
      <c r="K70" s="8" t="str">
        <f t="shared" si="1"/>
        <v>гр.4&gt;120%</v>
      </c>
      <c r="L70" s="8">
        <v>2</v>
      </c>
      <c r="M70" s="8" t="s">
        <v>44</v>
      </c>
      <c r="N70" s="8">
        <v>3</v>
      </c>
      <c r="O70" s="8" t="str">
        <f t="shared" si="2"/>
        <v>гр.4&lt;80%</v>
      </c>
    </row>
    <row r="71" spans="1:15" ht="15" outlineLevel="1" x14ac:dyDescent="0.2">
      <c r="B71" s="5" t="s">
        <v>108</v>
      </c>
      <c r="C71" s="8" t="s">
        <v>50</v>
      </c>
      <c r="D71" s="12">
        <f>'2.3'!D21</f>
        <v>0</v>
      </c>
      <c r="E71" s="12">
        <f>'2.3'!E21</f>
        <v>0</v>
      </c>
      <c r="F71" s="24">
        <f>IF(D71=0,0,E71/D71)</f>
        <v>0</v>
      </c>
      <c r="G71" s="159" t="str">
        <f>'2.3'!G21</f>
        <v>прямая</v>
      </c>
      <c r="H71" s="198">
        <f>'2.3'!H21</f>
        <v>3</v>
      </c>
      <c r="I71" s="13">
        <f>IF(G71="прямая",IF(F71&gt;120%,J71,IF(F71&lt;80%,N71,L71)),IF(F71&lt;80%,J71,IF(F71&gt;120%,N71,L71)))</f>
        <v>3</v>
      </c>
      <c r="J71" s="8">
        <v>1</v>
      </c>
      <c r="K71" s="8" t="str">
        <f t="shared" si="1"/>
        <v>гр.4&gt;120%</v>
      </c>
      <c r="L71" s="8">
        <v>2</v>
      </c>
      <c r="M71" s="8" t="s">
        <v>44</v>
      </c>
      <c r="N71" s="8">
        <v>3</v>
      </c>
      <c r="O71" s="8" t="str">
        <f t="shared" si="2"/>
        <v>гр.4&lt;80%</v>
      </c>
    </row>
    <row r="72" spans="1:15" ht="15" outlineLevel="1" x14ac:dyDescent="0.2">
      <c r="B72" s="2" t="s">
        <v>109</v>
      </c>
      <c r="C72" s="8" t="s">
        <v>50</v>
      </c>
      <c r="D72" s="12">
        <f>'2.3'!D22</f>
        <v>0</v>
      </c>
      <c r="E72" s="12">
        <f>'2.3'!E22</f>
        <v>0</v>
      </c>
      <c r="F72" s="24">
        <f>IF(D72=0,0,E72/D72)</f>
        <v>0</v>
      </c>
      <c r="G72" s="159" t="str">
        <f>'2.3'!G22</f>
        <v>прямая</v>
      </c>
      <c r="H72" s="198">
        <f>'2.3'!H22</f>
        <v>3</v>
      </c>
      <c r="I72" s="13">
        <f>IF(G72="прямая",IF(F72&gt;120%,J72,IF(F72&lt;80%,N72,L72)),IF(F72&lt;80%,J72,IF(F72&gt;120%,N72,L72)))</f>
        <v>3</v>
      </c>
      <c r="J72" s="8">
        <v>1</v>
      </c>
      <c r="K72" s="8" t="str">
        <f t="shared" si="1"/>
        <v>гр.4&gt;120%</v>
      </c>
      <c r="L72" s="8">
        <v>2</v>
      </c>
      <c r="M72" s="8" t="s">
        <v>44</v>
      </c>
      <c r="N72" s="8">
        <v>3</v>
      </c>
      <c r="O72" s="8" t="str">
        <f t="shared" si="2"/>
        <v>гр.4&lt;80%</v>
      </c>
    </row>
    <row r="73" spans="1:15" s="3" customFormat="1" x14ac:dyDescent="0.2">
      <c r="B73" s="33" t="s">
        <v>24</v>
      </c>
      <c r="C73" s="28" t="s">
        <v>2</v>
      </c>
      <c r="D73" s="28" t="s">
        <v>2</v>
      </c>
      <c r="E73" s="28" t="s">
        <v>2</v>
      </c>
      <c r="F73" s="36" t="s">
        <v>2</v>
      </c>
      <c r="G73" s="159" t="str">
        <f>'2.3'!G23</f>
        <v>-</v>
      </c>
      <c r="H73" s="29">
        <f>H74</f>
        <v>1</v>
      </c>
      <c r="I73" s="29">
        <f>I74</f>
        <v>1</v>
      </c>
      <c r="J73" s="28" t="s">
        <v>2</v>
      </c>
      <c r="K73" s="28" t="s">
        <v>2</v>
      </c>
      <c r="L73" s="28" t="s">
        <v>2</v>
      </c>
      <c r="M73" s="28" t="s">
        <v>2</v>
      </c>
      <c r="N73" s="28" t="s">
        <v>2</v>
      </c>
      <c r="O73" s="28" t="s">
        <v>2</v>
      </c>
    </row>
    <row r="74" spans="1:15" ht="25.5" outlineLevel="1" x14ac:dyDescent="0.2">
      <c r="B74" s="5" t="s">
        <v>25</v>
      </c>
      <c r="C74" s="8" t="s">
        <v>50</v>
      </c>
      <c r="D74" s="12">
        <f>'2.3'!D24</f>
        <v>0</v>
      </c>
      <c r="E74" s="12">
        <f>'2.3'!E24</f>
        <v>0</v>
      </c>
      <c r="F74" s="24">
        <f>IF(D74=0,0,E74/D74)</f>
        <v>0</v>
      </c>
      <c r="G74" s="159" t="str">
        <f>'2.3'!G24</f>
        <v>обратная</v>
      </c>
      <c r="H74" s="198">
        <f>'2.3'!H24</f>
        <v>1</v>
      </c>
      <c r="I74" s="13">
        <f>IF(G74="прямая",IF(F74&gt;120%,J74,IF(F74&lt;80%,N74,L74)),IF(F74&lt;80%,J74,IF(F74&gt;120%,N74,L74)))</f>
        <v>1</v>
      </c>
      <c r="J74" s="8">
        <v>1</v>
      </c>
      <c r="K74" s="8" t="str">
        <f t="shared" si="1"/>
        <v>гр.4&lt;80%</v>
      </c>
      <c r="L74" s="8">
        <v>2</v>
      </c>
      <c r="M74" s="8" t="s">
        <v>44</v>
      </c>
      <c r="N74" s="8">
        <v>3</v>
      </c>
      <c r="O74" s="8" t="str">
        <f t="shared" si="2"/>
        <v>гр.4&gt;120%</v>
      </c>
    </row>
    <row r="75" spans="1:15" s="3" customFormat="1" ht="38.25" x14ac:dyDescent="0.2">
      <c r="B75" s="33" t="s">
        <v>26</v>
      </c>
      <c r="C75" s="28" t="s">
        <v>2</v>
      </c>
      <c r="D75" s="28" t="s">
        <v>2</v>
      </c>
      <c r="E75" s="28" t="s">
        <v>2</v>
      </c>
      <c r="F75" s="36" t="s">
        <v>2</v>
      </c>
      <c r="G75" s="159" t="str">
        <f>'2.3'!G25</f>
        <v>-</v>
      </c>
      <c r="H75" s="29">
        <f>AVERAGE(H76:H77)</f>
        <v>2</v>
      </c>
      <c r="I75" s="29">
        <f>AVERAGE(I76:I77)</f>
        <v>2</v>
      </c>
      <c r="J75" s="28" t="s">
        <v>2</v>
      </c>
      <c r="K75" s="28" t="s">
        <v>2</v>
      </c>
      <c r="L75" s="28" t="s">
        <v>2</v>
      </c>
      <c r="M75" s="28" t="s">
        <v>2</v>
      </c>
      <c r="N75" s="28" t="s">
        <v>2</v>
      </c>
      <c r="O75" s="28" t="s">
        <v>2</v>
      </c>
    </row>
    <row r="76" spans="1:15" ht="25.5" outlineLevel="1" x14ac:dyDescent="0.2">
      <c r="A76" s="59"/>
      <c r="B76" s="5" t="s">
        <v>51</v>
      </c>
      <c r="C76" s="8">
        <f>-A77</f>
        <v>0</v>
      </c>
      <c r="D76" s="12">
        <f>'2.3'!D26</f>
        <v>0</v>
      </c>
      <c r="E76" s="12">
        <f>'2.3'!E26</f>
        <v>0</v>
      </c>
      <c r="F76" s="24">
        <f>IF(D76=0,0,E76/D76)</f>
        <v>0</v>
      </c>
      <c r="G76" s="159" t="str">
        <f>'2.3'!G26</f>
        <v>обратная</v>
      </c>
      <c r="H76" s="198">
        <f>'2.3'!H26</f>
        <v>1</v>
      </c>
      <c r="I76" s="13">
        <f>IF(G76="прямая",IF(F76&gt;120%,J76,IF(F76&lt;80%,N76,L76)),IF(F76&lt;80%,J76,IF(F76&gt;120%,N76,L76)))</f>
        <v>1</v>
      </c>
      <c r="J76" s="8">
        <v>1</v>
      </c>
      <c r="K76" s="8" t="str">
        <f t="shared" si="1"/>
        <v>гр.4&lt;80%</v>
      </c>
      <c r="L76" s="8">
        <v>2</v>
      </c>
      <c r="M76" s="8" t="s">
        <v>44</v>
      </c>
      <c r="N76" s="8">
        <v>3</v>
      </c>
      <c r="O76" s="8" t="str">
        <f t="shared" si="2"/>
        <v>гр.4&gt;120%</v>
      </c>
    </row>
    <row r="77" spans="1:15" ht="51" outlineLevel="1" x14ac:dyDescent="0.2">
      <c r="B77" s="5" t="s">
        <v>52</v>
      </c>
      <c r="C77" s="8" t="s">
        <v>15</v>
      </c>
      <c r="D77" s="12">
        <f>'2.3'!D27</f>
        <v>0</v>
      </c>
      <c r="E77" s="12">
        <f>'2.3'!E27</f>
        <v>0</v>
      </c>
      <c r="F77" s="24">
        <f>IF(D77=0,0,E77/D77)</f>
        <v>0</v>
      </c>
      <c r="G77" s="159" t="str">
        <f>'2.3'!G27</f>
        <v>прямая</v>
      </c>
      <c r="H77" s="198">
        <f>'2.3'!H27</f>
        <v>3</v>
      </c>
      <c r="I77" s="13">
        <f>IF(G77="прямая",IF(F77&gt;120%,J77,IF(F77&lt;80%,N77,L77)),IF(F77&lt;80%,J77,IF(F77&gt;120%,N77,L77)))</f>
        <v>3</v>
      </c>
      <c r="J77" s="8">
        <v>1</v>
      </c>
      <c r="K77" s="8" t="str">
        <f t="shared" si="1"/>
        <v>гр.4&gt;120%</v>
      </c>
      <c r="L77" s="8">
        <v>2</v>
      </c>
      <c r="M77" s="8" t="s">
        <v>44</v>
      </c>
      <c r="N77" s="8">
        <v>3</v>
      </c>
      <c r="O77" s="8" t="str">
        <f t="shared" si="2"/>
        <v>гр.4&lt;80%</v>
      </c>
    </row>
    <row r="78" spans="1:15" s="3" customFormat="1" x14ac:dyDescent="0.2">
      <c r="B78" s="17" t="s">
        <v>27</v>
      </c>
      <c r="C78" s="18" t="s">
        <v>2</v>
      </c>
      <c r="D78" s="18" t="s">
        <v>2</v>
      </c>
      <c r="E78" s="18" t="s">
        <v>2</v>
      </c>
      <c r="F78" s="18" t="s">
        <v>2</v>
      </c>
      <c r="G78" s="18" t="s">
        <v>2</v>
      </c>
      <c r="H78" s="21">
        <f>AVERAGE(H59,H60,H67,H73,H75)</f>
        <v>2.1333333333333333</v>
      </c>
      <c r="I78" s="21">
        <f>AVERAGE(I59,I60,I67,I73,I75)</f>
        <v>2.1</v>
      </c>
      <c r="J78" s="18" t="s">
        <v>2</v>
      </c>
      <c r="K78" s="18" t="s">
        <v>2</v>
      </c>
      <c r="L78" s="18" t="s">
        <v>2</v>
      </c>
      <c r="M78" s="18" t="s">
        <v>2</v>
      </c>
      <c r="N78" s="18" t="s">
        <v>2</v>
      </c>
      <c r="O78" s="18" t="s">
        <v>2</v>
      </c>
    </row>
    <row r="79" spans="1:15" ht="15" x14ac:dyDescent="0.2">
      <c r="B79" s="6" t="s">
        <v>53</v>
      </c>
      <c r="C79" s="9"/>
      <c r="D79" s="9"/>
      <c r="E79" s="9"/>
      <c r="F79" s="9"/>
      <c r="G79" s="9"/>
      <c r="H79" s="22">
        <f>0.1*H42+0.7*H57+0.2*H78</f>
        <v>0.84798611111111111</v>
      </c>
      <c r="I79" s="22">
        <f>0.1*I42+0.7*I57+0.2*I78</f>
        <v>0.82881944444444455</v>
      </c>
      <c r="J79" s="22"/>
      <c r="K79" s="22"/>
      <c r="L79" s="22"/>
      <c r="M79" s="22"/>
      <c r="N79" s="22"/>
      <c r="O79" s="23"/>
    </row>
    <row r="82" spans="2:10" ht="19.5" x14ac:dyDescent="0.25">
      <c r="B82" s="40" t="s">
        <v>196</v>
      </c>
    </row>
    <row r="83" spans="2:10" ht="54.75" customHeight="1" x14ac:dyDescent="0.2">
      <c r="B83" s="238" t="s">
        <v>47</v>
      </c>
      <c r="C83" s="242" t="s">
        <v>46</v>
      </c>
      <c r="D83" s="238" t="s">
        <v>77</v>
      </c>
      <c r="E83" s="238"/>
      <c r="F83" s="238" t="s">
        <v>78</v>
      </c>
      <c r="G83" s="239" t="s">
        <v>153</v>
      </c>
      <c r="H83" s="238" t="s">
        <v>94</v>
      </c>
      <c r="I83" s="238" t="s">
        <v>79</v>
      </c>
    </row>
    <row r="84" spans="2:10" ht="30.75" customHeight="1" x14ac:dyDescent="0.2">
      <c r="B84" s="238"/>
      <c r="C84" s="243"/>
      <c r="D84" s="4" t="s">
        <v>32</v>
      </c>
      <c r="E84" s="4" t="s">
        <v>31</v>
      </c>
      <c r="F84" s="238"/>
      <c r="G84" s="239"/>
      <c r="H84" s="238"/>
      <c r="I84" s="238"/>
    </row>
    <row r="85" spans="2:10" ht="14.25" x14ac:dyDescent="0.25">
      <c r="B85" s="183" t="s">
        <v>210</v>
      </c>
      <c r="C85" s="26" t="s">
        <v>2</v>
      </c>
      <c r="D85" s="38">
        <f>D8</f>
        <v>1.2971698113207548E-2</v>
      </c>
      <c r="E85" s="38">
        <f>E8</f>
        <v>9.2890173410404633E-3</v>
      </c>
      <c r="F85" s="14">
        <f>C103</f>
        <v>0.3</v>
      </c>
      <c r="G85" s="50" t="str">
        <f>IF(OR(E85&lt;D85*(1+F85),E85=D85*(1+F85)),"достигнуто",IF(OR(E85&lt;D85*(1-F85),E85=D85*(1-F85)),"достигнуто с улучшением","не достигнуто"))</f>
        <v>достигнуто</v>
      </c>
      <c r="H85" s="14" t="s">
        <v>95</v>
      </c>
      <c r="I85" s="49">
        <f>IF(H85="-",-1,IF(G85="достигнуто",0,IF(G85="не достигнуто",-1,1)))</f>
        <v>0</v>
      </c>
      <c r="J85" s="193" t="s">
        <v>224</v>
      </c>
    </row>
    <row r="86" spans="2:10" ht="14.25" x14ac:dyDescent="0.25">
      <c r="B86" s="183" t="s">
        <v>211</v>
      </c>
      <c r="C86" s="26" t="s">
        <v>2</v>
      </c>
      <c r="D86" s="38">
        <f>D17</f>
        <v>1</v>
      </c>
      <c r="E86" s="38">
        <f>E17</f>
        <v>1</v>
      </c>
      <c r="F86" s="14">
        <f>C103</f>
        <v>0.3</v>
      </c>
      <c r="G86" s="50" t="str">
        <f>IF(OR(E86&lt;D86*(1+F86),E86=D86*(1+F86)),"достигнуто",IF(OR(E86&lt;D86*(1-F86),E86=D86*(1-F86)),"достигнуто с улучшением","не достигнуто"))</f>
        <v>достигнуто</v>
      </c>
      <c r="H86" s="14" t="s">
        <v>95</v>
      </c>
      <c r="I86" s="49">
        <f>IF(H86="-",-1,IF(G86="достигнуто",0,IF(G86="не достигнуто",-1,1)))</f>
        <v>0</v>
      </c>
      <c r="J86" s="249" t="s">
        <v>263</v>
      </c>
    </row>
    <row r="87" spans="2:10" ht="14.25" x14ac:dyDescent="0.25">
      <c r="B87" s="183" t="s">
        <v>212</v>
      </c>
      <c r="C87" s="26" t="s">
        <v>2</v>
      </c>
      <c r="D87" s="38">
        <f>H79</f>
        <v>0.84798611111111111</v>
      </c>
      <c r="E87" s="38">
        <f>I79</f>
        <v>0.82881944444444455</v>
      </c>
      <c r="F87" s="14">
        <f>C103</f>
        <v>0.3</v>
      </c>
      <c r="G87" s="50" t="str">
        <f>IF(OR(E87&lt;D87*(1+F87),E87=D87*(1+F87)),"достигнуто",IF(OR(E87&lt;D87*(1-F87),E87=D87*(1-F87)),"достигнуто с улучшением","не достигнуто"))</f>
        <v>достигнуто</v>
      </c>
      <c r="H87" s="14" t="s">
        <v>95</v>
      </c>
      <c r="I87" s="49">
        <f>IF(H87="-",-1,IF(G87="достигнуто",0,IF(G87="не достигнуто",-1,1)))</f>
        <v>0</v>
      </c>
      <c r="J87" s="249"/>
    </row>
    <row r="89" spans="2:10" x14ac:dyDescent="0.2">
      <c r="B89" s="43" t="s">
        <v>80</v>
      </c>
    </row>
    <row r="90" spans="2:10" ht="14.25" x14ac:dyDescent="0.25">
      <c r="B90" s="183" t="s">
        <v>209</v>
      </c>
      <c r="C90" s="206">
        <f>I85*C108+I86*D108</f>
        <v>0</v>
      </c>
    </row>
    <row r="92" spans="2:10" x14ac:dyDescent="0.2">
      <c r="B92" s="43" t="s">
        <v>81</v>
      </c>
    </row>
    <row r="93" spans="2:10" ht="25.5" x14ac:dyDescent="0.2">
      <c r="B93" s="4" t="s">
        <v>70</v>
      </c>
      <c r="C93" s="4" t="s">
        <v>68</v>
      </c>
      <c r="D93" s="4" t="s">
        <v>69</v>
      </c>
    </row>
    <row r="94" spans="2:10" x14ac:dyDescent="0.2">
      <c r="B94" s="42" t="s">
        <v>63</v>
      </c>
      <c r="C94" s="41"/>
      <c r="D94" s="41"/>
    </row>
    <row r="95" spans="2:10" x14ac:dyDescent="0.2">
      <c r="B95" s="46" t="s">
        <v>64</v>
      </c>
      <c r="C95" s="44">
        <v>0.25</v>
      </c>
      <c r="D95" s="246">
        <v>0.15</v>
      </c>
    </row>
    <row r="96" spans="2:10" x14ac:dyDescent="0.2">
      <c r="B96" s="46" t="s">
        <v>65</v>
      </c>
      <c r="C96" s="44">
        <v>0.2</v>
      </c>
      <c r="D96" s="247"/>
    </row>
    <row r="97" spans="2:7" ht="38.25" x14ac:dyDescent="0.2">
      <c r="B97" s="46" t="s">
        <v>66</v>
      </c>
      <c r="C97" s="45" t="s">
        <v>71</v>
      </c>
      <c r="D97" s="248"/>
    </row>
    <row r="98" spans="2:7" x14ac:dyDescent="0.2">
      <c r="B98" s="42" t="s">
        <v>61</v>
      </c>
      <c r="C98" s="41"/>
      <c r="D98" s="41"/>
    </row>
    <row r="99" spans="2:7" x14ac:dyDescent="0.2">
      <c r="B99" s="46" t="s">
        <v>67</v>
      </c>
      <c r="C99" s="240">
        <v>0.3</v>
      </c>
      <c r="D99" s="241"/>
    </row>
    <row r="100" spans="2:7" x14ac:dyDescent="0.2">
      <c r="B100" s="46" t="s">
        <v>66</v>
      </c>
      <c r="C100" s="240">
        <v>0.25</v>
      </c>
      <c r="D100" s="241"/>
    </row>
    <row r="101" spans="2:7" x14ac:dyDescent="0.2">
      <c r="B101" s="42" t="s">
        <v>62</v>
      </c>
      <c r="C101" s="41"/>
      <c r="D101" s="41"/>
      <c r="E101" s="199"/>
      <c r="F101" s="199"/>
      <c r="G101" s="199"/>
    </row>
    <row r="102" spans="2:7" x14ac:dyDescent="0.2">
      <c r="B102" s="182" t="s">
        <v>213</v>
      </c>
      <c r="C102" s="240">
        <v>0.35</v>
      </c>
      <c r="D102" s="241"/>
      <c r="E102" s="200" t="s">
        <v>221</v>
      </c>
      <c r="F102" s="200"/>
      <c r="G102" s="201"/>
    </row>
    <row r="103" spans="2:7" x14ac:dyDescent="0.2">
      <c r="B103" s="182" t="s">
        <v>214</v>
      </c>
      <c r="C103" s="240">
        <v>0.3</v>
      </c>
      <c r="D103" s="241"/>
      <c r="E103" s="200" t="s">
        <v>222</v>
      </c>
    </row>
    <row r="104" spans="2:7" ht="27" customHeight="1" x14ac:dyDescent="0.2">
      <c r="B104" s="182" t="s">
        <v>223</v>
      </c>
      <c r="C104" s="244" t="s">
        <v>72</v>
      </c>
      <c r="D104" s="245"/>
    </row>
    <row r="106" spans="2:7" x14ac:dyDescent="0.2">
      <c r="B106" s="43" t="s">
        <v>92</v>
      </c>
    </row>
    <row r="107" spans="2:7" ht="25.5" x14ac:dyDescent="0.2">
      <c r="B107" s="4" t="s">
        <v>76</v>
      </c>
      <c r="C107" s="4" t="s">
        <v>73</v>
      </c>
      <c r="D107" s="4" t="s">
        <v>74</v>
      </c>
    </row>
    <row r="108" spans="2:7" x14ac:dyDescent="0.2">
      <c r="B108" s="48" t="s">
        <v>75</v>
      </c>
      <c r="C108" s="47">
        <v>0.65</v>
      </c>
      <c r="D108" s="47">
        <v>0.35</v>
      </c>
    </row>
    <row r="110" spans="2:7" ht="19.5" x14ac:dyDescent="0.25">
      <c r="B110" s="40" t="s">
        <v>197</v>
      </c>
    </row>
    <row r="113" spans="2:4" x14ac:dyDescent="0.2">
      <c r="B113" s="3" t="s">
        <v>82</v>
      </c>
    </row>
    <row r="114" spans="2:4" x14ac:dyDescent="0.2">
      <c r="B114" s="2" t="s">
        <v>85</v>
      </c>
      <c r="C114" s="53">
        <f>C90*$C$115</f>
        <v>0</v>
      </c>
    </row>
    <row r="115" spans="2:4" ht="25.5" x14ac:dyDescent="0.2">
      <c r="B115" s="133" t="s">
        <v>86</v>
      </c>
      <c r="C115" s="54">
        <f>C121</f>
        <v>0.02</v>
      </c>
    </row>
    <row r="116" spans="2:4" x14ac:dyDescent="0.2">
      <c r="B116" s="57"/>
      <c r="C116" s="57"/>
      <c r="D116" s="57"/>
    </row>
    <row r="118" spans="2:4" x14ac:dyDescent="0.2">
      <c r="B118" s="43" t="s">
        <v>87</v>
      </c>
    </row>
    <row r="119" spans="2:4" x14ac:dyDescent="0.2">
      <c r="B119" s="134" t="s">
        <v>84</v>
      </c>
      <c r="C119" s="135" t="s">
        <v>2</v>
      </c>
    </row>
    <row r="120" spans="2:4" x14ac:dyDescent="0.2">
      <c r="B120" s="134" t="s">
        <v>157</v>
      </c>
      <c r="C120" s="52">
        <v>0.01</v>
      </c>
    </row>
    <row r="121" spans="2:4" x14ac:dyDescent="0.2">
      <c r="B121" s="134" t="s">
        <v>158</v>
      </c>
      <c r="C121" s="52">
        <v>0.02</v>
      </c>
    </row>
    <row r="122" spans="2:4" x14ac:dyDescent="0.2">
      <c r="B122" s="55"/>
      <c r="C122" s="56"/>
    </row>
    <row r="123" spans="2:4" x14ac:dyDescent="0.2">
      <c r="B123" s="3" t="s">
        <v>88</v>
      </c>
      <c r="C123" s="56"/>
    </row>
    <row r="124" spans="2:4" x14ac:dyDescent="0.2">
      <c r="B124" s="46" t="s">
        <v>89</v>
      </c>
      <c r="C124" s="52">
        <v>-0.03</v>
      </c>
    </row>
    <row r="125" spans="2:4" ht="38.25" x14ac:dyDescent="0.2">
      <c r="B125" s="46" t="s">
        <v>90</v>
      </c>
      <c r="C125" s="2"/>
    </row>
    <row r="126" spans="2:4" x14ac:dyDescent="0.2">
      <c r="B126" s="51" t="s">
        <v>83</v>
      </c>
      <c r="C126" s="52">
        <v>0.2</v>
      </c>
    </row>
    <row r="127" spans="2:4" x14ac:dyDescent="0.2">
      <c r="B127" s="51" t="s">
        <v>84</v>
      </c>
      <c r="C127" s="52">
        <v>0.15</v>
      </c>
    </row>
    <row r="128" spans="2:4" x14ac:dyDescent="0.2">
      <c r="B128" s="51" t="s">
        <v>91</v>
      </c>
      <c r="C128" s="52">
        <v>0.1</v>
      </c>
    </row>
    <row r="129" spans="2:2" x14ac:dyDescent="0.2">
      <c r="B129" s="191" t="s">
        <v>93</v>
      </c>
    </row>
    <row r="131" spans="2:2" x14ac:dyDescent="0.2">
      <c r="B131" s="63" t="s">
        <v>96</v>
      </c>
    </row>
    <row r="132" spans="2:2" x14ac:dyDescent="0.2">
      <c r="B132" s="63" t="s">
        <v>113</v>
      </c>
    </row>
    <row r="133" spans="2:2" x14ac:dyDescent="0.2">
      <c r="B133" s="63" t="s">
        <v>117</v>
      </c>
    </row>
    <row r="134" spans="2:2" x14ac:dyDescent="0.2">
      <c r="B134" s="63" t="s">
        <v>105</v>
      </c>
    </row>
    <row r="135" spans="2:2" x14ac:dyDescent="0.2">
      <c r="B135" s="63"/>
    </row>
    <row r="136" spans="2:2" x14ac:dyDescent="0.2">
      <c r="B136" s="63"/>
    </row>
    <row r="137" spans="2:2" x14ac:dyDescent="0.2">
      <c r="B137" s="63"/>
    </row>
  </sheetData>
  <mergeCells count="30">
    <mergeCell ref="J86:J87"/>
    <mergeCell ref="B3:B4"/>
    <mergeCell ref="C3:C4"/>
    <mergeCell ref="D3:E3"/>
    <mergeCell ref="J20:O20"/>
    <mergeCell ref="J22:O22"/>
    <mergeCell ref="I20:I21"/>
    <mergeCell ref="C20:C21"/>
    <mergeCell ref="H20:H21"/>
    <mergeCell ref="B11:B12"/>
    <mergeCell ref="C11:C12"/>
    <mergeCell ref="D11:E11"/>
    <mergeCell ref="F11:F17"/>
    <mergeCell ref="I83:I84"/>
    <mergeCell ref="B20:B21"/>
    <mergeCell ref="D20:E20"/>
    <mergeCell ref="C99:D99"/>
    <mergeCell ref="B83:B84"/>
    <mergeCell ref="C83:C84"/>
    <mergeCell ref="D83:E83"/>
    <mergeCell ref="C104:D104"/>
    <mergeCell ref="C100:D100"/>
    <mergeCell ref="C102:D102"/>
    <mergeCell ref="C103:D103"/>
    <mergeCell ref="D95:D97"/>
    <mergeCell ref="F20:F21"/>
    <mergeCell ref="G20:G21"/>
    <mergeCell ref="H83:H84"/>
    <mergeCell ref="G83:G84"/>
    <mergeCell ref="F83:F84"/>
  </mergeCells>
  <phoneticPr fontId="7" type="noConversion"/>
  <dataValidations count="1">
    <dataValidation type="list" allowBlank="1" showInputMessage="1" showErrorMessage="1" sqref="H85:H87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8" scale="55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view="pageBreakPreview" zoomScaleNormal="100" zoomScaleSheetLayoutView="100" workbookViewId="0">
      <selection activeCell="M6" sqref="M6"/>
    </sheetView>
  </sheetViews>
  <sheetFormatPr defaultRowHeight="12.75" x14ac:dyDescent="0.2"/>
  <cols>
    <col min="1" max="1" width="67.75" customWidth="1"/>
    <col min="2" max="2" width="11" hidden="1" customWidth="1"/>
    <col min="3" max="3" width="10.875" hidden="1" customWidth="1"/>
    <col min="4" max="4" width="11.5" customWidth="1"/>
    <col min="5" max="5" width="10.25" hidden="1" customWidth="1"/>
    <col min="6" max="6" width="10.625" hidden="1" customWidth="1"/>
    <col min="7" max="8" width="0" hidden="1" customWidth="1"/>
  </cols>
  <sheetData>
    <row r="1" spans="1:10" ht="103.5" customHeight="1" x14ac:dyDescent="0.2">
      <c r="A1" s="261" t="s">
        <v>397</v>
      </c>
      <c r="B1" s="261"/>
      <c r="C1" s="261"/>
      <c r="D1" s="261"/>
      <c r="E1" s="261"/>
      <c r="F1" s="261"/>
      <c r="G1" s="261"/>
      <c r="H1" s="261"/>
    </row>
    <row r="2" spans="1:10" ht="15" customHeight="1" x14ac:dyDescent="0.2">
      <c r="A2" s="261" t="s">
        <v>120</v>
      </c>
      <c r="B2" s="261"/>
      <c r="C2" s="261"/>
      <c r="D2" s="261"/>
      <c r="E2" s="261"/>
      <c r="F2" s="261"/>
      <c r="G2" s="261"/>
      <c r="H2" s="261"/>
      <c r="I2" s="177"/>
      <c r="J2" s="177"/>
    </row>
    <row r="4" spans="1:10" x14ac:dyDescent="0.2">
      <c r="A4" s="273" t="s">
        <v>47</v>
      </c>
      <c r="B4" s="185" t="s">
        <v>198</v>
      </c>
      <c r="C4" s="186"/>
      <c r="D4" s="188" t="s">
        <v>198</v>
      </c>
      <c r="E4" s="186"/>
      <c r="F4" s="186"/>
      <c r="G4" s="186"/>
      <c r="H4" s="187"/>
    </row>
    <row r="5" spans="1:10" x14ac:dyDescent="0.2">
      <c r="A5" s="274"/>
      <c r="B5" s="181">
        <v>2012</v>
      </c>
      <c r="C5" s="181">
        <v>2013</v>
      </c>
      <c r="D5" s="173">
        <v>2016</v>
      </c>
      <c r="E5" s="173">
        <v>2016</v>
      </c>
      <c r="F5" s="173">
        <v>2017</v>
      </c>
      <c r="G5" s="173">
        <v>2018</v>
      </c>
      <c r="H5" s="173">
        <v>2019</v>
      </c>
    </row>
    <row r="6" spans="1:10" ht="66" customHeight="1" x14ac:dyDescent="0.2">
      <c r="A6" s="182" t="s">
        <v>203</v>
      </c>
      <c r="B6" s="178">
        <v>45</v>
      </c>
      <c r="C6" s="178">
        <v>69</v>
      </c>
      <c r="D6" s="192">
        <v>39</v>
      </c>
      <c r="E6" s="179">
        <f>D6</f>
        <v>39</v>
      </c>
      <c r="F6" s="179">
        <f t="shared" ref="F6:H6" si="0">E6</f>
        <v>39</v>
      </c>
      <c r="G6" s="179">
        <f t="shared" si="0"/>
        <v>39</v>
      </c>
      <c r="H6" s="179">
        <f t="shared" si="0"/>
        <v>39</v>
      </c>
      <c r="I6" s="193"/>
    </row>
    <row r="7" spans="1:10" ht="79.5" customHeight="1" x14ac:dyDescent="0.2">
      <c r="A7" s="182" t="s">
        <v>204</v>
      </c>
      <c r="B7" s="180">
        <v>0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180">
        <v>0</v>
      </c>
    </row>
    <row r="8" spans="1:10" ht="27" x14ac:dyDescent="0.2">
      <c r="A8" s="182" t="s">
        <v>205</v>
      </c>
      <c r="B8" s="21">
        <f>B6/(MAX(1,B6-B7))</f>
        <v>1</v>
      </c>
      <c r="C8" s="21">
        <f t="shared" ref="C8:H8" si="1">C6/(MAX(1,C6-C7))</f>
        <v>1</v>
      </c>
      <c r="D8" s="21">
        <f t="shared" si="1"/>
        <v>1</v>
      </c>
      <c r="E8" s="21">
        <f t="shared" si="1"/>
        <v>1</v>
      </c>
      <c r="F8" s="21">
        <f t="shared" si="1"/>
        <v>1</v>
      </c>
      <c r="G8" s="21">
        <f t="shared" si="1"/>
        <v>1</v>
      </c>
      <c r="H8" s="21">
        <f t="shared" si="1"/>
        <v>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scale="97" orientation="portrait" verticalDpi="0" r:id="rId1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63.375" customWidth="1"/>
    <col min="2" max="3" width="11.5" hidden="1" customWidth="1"/>
    <col min="4" max="4" width="11.5" customWidth="1"/>
    <col min="5" max="5" width="10.25" hidden="1" customWidth="1"/>
    <col min="6" max="6" width="10.625" hidden="1" customWidth="1"/>
    <col min="7" max="8" width="9" hidden="1" customWidth="1"/>
  </cols>
  <sheetData>
    <row r="1" spans="1:10" ht="97.5" customHeight="1" x14ac:dyDescent="0.2">
      <c r="A1" s="261" t="s">
        <v>398</v>
      </c>
      <c r="B1" s="261"/>
      <c r="C1" s="261"/>
      <c r="D1" s="261"/>
      <c r="E1" s="261"/>
      <c r="F1" s="261"/>
      <c r="G1" s="261"/>
      <c r="H1" s="261"/>
    </row>
    <row r="2" spans="1:10" ht="15" customHeight="1" x14ac:dyDescent="0.2">
      <c r="A2" s="261" t="s">
        <v>120</v>
      </c>
      <c r="B2" s="261"/>
      <c r="C2" s="261"/>
      <c r="D2" s="261"/>
      <c r="E2" s="261"/>
      <c r="F2" s="261"/>
      <c r="G2" s="261"/>
      <c r="H2" s="261"/>
      <c r="I2" s="177"/>
      <c r="J2" s="177"/>
    </row>
    <row r="4" spans="1:10" x14ac:dyDescent="0.2">
      <c r="A4" s="273" t="s">
        <v>47</v>
      </c>
      <c r="B4" s="185" t="s">
        <v>198</v>
      </c>
      <c r="C4" s="186"/>
      <c r="D4" s="175" t="s">
        <v>198</v>
      </c>
      <c r="E4" s="186"/>
      <c r="F4" s="186"/>
      <c r="G4" s="186"/>
      <c r="H4" s="187"/>
    </row>
    <row r="5" spans="1:10" x14ac:dyDescent="0.2">
      <c r="A5" s="274"/>
      <c r="B5" s="181">
        <v>2012</v>
      </c>
      <c r="C5" s="181">
        <v>2013</v>
      </c>
      <c r="D5" s="173">
        <v>2016</v>
      </c>
      <c r="E5" s="173">
        <v>2016</v>
      </c>
      <c r="F5" s="173">
        <v>2017</v>
      </c>
      <c r="G5" s="173">
        <v>2018</v>
      </c>
      <c r="H5" s="173">
        <v>2019</v>
      </c>
    </row>
    <row r="6" spans="1:10" ht="90.75" x14ac:dyDescent="0.2">
      <c r="A6" s="146" t="s">
        <v>206</v>
      </c>
      <c r="B6" s="178">
        <v>0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</row>
    <row r="7" spans="1:10" ht="39.75" x14ac:dyDescent="0.25">
      <c r="A7" s="146" t="s">
        <v>207</v>
      </c>
      <c r="B7" s="180">
        <v>6.7</v>
      </c>
      <c r="C7" s="180">
        <v>8.1</v>
      </c>
      <c r="D7" s="179">
        <f>'3.1'!D6/10</f>
        <v>4.9000000000000004</v>
      </c>
      <c r="E7" s="179">
        <f>D7</f>
        <v>4.9000000000000004</v>
      </c>
      <c r="F7" s="179">
        <f t="shared" ref="F7:H7" si="0">E7</f>
        <v>4.9000000000000004</v>
      </c>
      <c r="G7" s="179">
        <f t="shared" si="0"/>
        <v>4.9000000000000004</v>
      </c>
      <c r="H7" s="179">
        <f t="shared" si="0"/>
        <v>4.9000000000000004</v>
      </c>
    </row>
    <row r="8" spans="1:10" ht="39.75" x14ac:dyDescent="0.25">
      <c r="A8" s="146" t="s">
        <v>208</v>
      </c>
      <c r="B8" s="21">
        <f>B7/(MAX(1,B7-B6))</f>
        <v>1</v>
      </c>
      <c r="C8" s="21">
        <f t="shared" ref="C8:H8" si="1">C7/(MAX(1,C7-C6))</f>
        <v>1</v>
      </c>
      <c r="D8" s="21">
        <f>D7/(MAX(1,D7-D6))</f>
        <v>1</v>
      </c>
      <c r="E8" s="21">
        <f t="shared" si="1"/>
        <v>1</v>
      </c>
      <c r="F8" s="21">
        <f t="shared" si="1"/>
        <v>1</v>
      </c>
      <c r="G8" s="21">
        <f t="shared" si="1"/>
        <v>1</v>
      </c>
      <c r="H8" s="21">
        <f t="shared" si="1"/>
        <v>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3"/>
  <sheetViews>
    <sheetView view="pageBreakPreview" zoomScaleNormal="90" zoomScaleSheetLayoutView="100" workbookViewId="0">
      <selection activeCell="C5" sqref="C5"/>
    </sheetView>
  </sheetViews>
  <sheetFormatPr defaultRowHeight="15.75" x14ac:dyDescent="0.25"/>
  <cols>
    <col min="1" max="1" width="7.75" style="117" customWidth="1"/>
    <col min="2" max="2" width="67.875" style="117" customWidth="1"/>
    <col min="3" max="3" width="27.125" style="117" customWidth="1"/>
    <col min="4" max="16384" width="9" style="117"/>
  </cols>
  <sheetData>
    <row r="1" spans="1:3" ht="47.25" customHeight="1" x14ac:dyDescent="0.25">
      <c r="A1" s="276" t="s">
        <v>255</v>
      </c>
      <c r="B1" s="276"/>
      <c r="C1" s="276"/>
    </row>
    <row r="3" spans="1:3" x14ac:dyDescent="0.25">
      <c r="A3" s="120" t="s">
        <v>143</v>
      </c>
      <c r="B3" s="114" t="s">
        <v>136</v>
      </c>
      <c r="C3" s="114" t="s">
        <v>0</v>
      </c>
    </row>
    <row r="4" spans="1:3" ht="15.75" customHeight="1" x14ac:dyDescent="0.25">
      <c r="A4" s="121">
        <v>1</v>
      </c>
      <c r="B4" s="115" t="s">
        <v>142</v>
      </c>
      <c r="C4" s="122">
        <f>СВОД!E85</f>
        <v>9.2890173410404633E-3</v>
      </c>
    </row>
    <row r="5" spans="1:3" ht="15.75" customHeight="1" x14ac:dyDescent="0.25">
      <c r="A5" s="121">
        <v>2</v>
      </c>
      <c r="B5" s="115" t="s">
        <v>260</v>
      </c>
      <c r="C5" s="122">
        <f>СВОД!E87</f>
        <v>0.82881944444444455</v>
      </c>
    </row>
    <row r="6" spans="1:3" ht="15.75" customHeight="1" x14ac:dyDescent="0.25">
      <c r="A6" s="121">
        <v>3</v>
      </c>
      <c r="B6" s="115" t="s">
        <v>144</v>
      </c>
      <c r="C6" s="122">
        <f>СВОД!D85</f>
        <v>1.2971698113207548E-2</v>
      </c>
    </row>
    <row r="7" spans="1:3" ht="15.75" customHeight="1" x14ac:dyDescent="0.25">
      <c r="A7" s="121">
        <v>4</v>
      </c>
      <c r="B7" s="115" t="s">
        <v>145</v>
      </c>
      <c r="C7" s="122">
        <f>СВОД!D86</f>
        <v>1</v>
      </c>
    </row>
    <row r="8" spans="1:3" ht="15.75" customHeight="1" x14ac:dyDescent="0.25">
      <c r="A8" s="121">
        <v>5</v>
      </c>
      <c r="B8" s="115" t="s">
        <v>146</v>
      </c>
      <c r="C8" s="122">
        <f>СВОД!D87</f>
        <v>0.84798611111111111</v>
      </c>
    </row>
    <row r="9" spans="1:3" ht="15.75" customHeight="1" x14ac:dyDescent="0.25">
      <c r="A9" s="121">
        <v>6</v>
      </c>
      <c r="B9" s="115" t="s">
        <v>147</v>
      </c>
      <c r="C9" s="202" t="str">
        <f>СВОД!G85</f>
        <v>достигнуто</v>
      </c>
    </row>
    <row r="10" spans="1:3" ht="15.75" customHeight="1" x14ac:dyDescent="0.25">
      <c r="A10" s="121">
        <v>7</v>
      </c>
      <c r="B10" s="115" t="s">
        <v>261</v>
      </c>
      <c r="C10" s="202" t="str">
        <f>СВОД!G86</f>
        <v>достигнуто</v>
      </c>
    </row>
    <row r="11" spans="1:3" ht="15.75" customHeight="1" x14ac:dyDescent="0.25">
      <c r="A11" s="121">
        <v>8</v>
      </c>
      <c r="B11" s="115" t="s">
        <v>199</v>
      </c>
      <c r="C11" s="202" t="str">
        <f>СВОД!G87</f>
        <v>достигнуто</v>
      </c>
    </row>
    <row r="12" spans="1:3" x14ac:dyDescent="0.25">
      <c r="B12" s="118"/>
      <c r="C12" s="119"/>
    </row>
    <row r="13" spans="1:3" ht="47.25" customHeight="1" x14ac:dyDescent="0.25">
      <c r="A13" s="276" t="s">
        <v>256</v>
      </c>
      <c r="B13" s="276"/>
      <c r="C13" s="276"/>
    </row>
    <row r="15" spans="1:3" x14ac:dyDescent="0.25">
      <c r="A15" s="277" t="s">
        <v>140</v>
      </c>
      <c r="B15" s="277"/>
      <c r="C15" s="114" t="s">
        <v>0</v>
      </c>
    </row>
    <row r="16" spans="1:3" x14ac:dyDescent="0.25">
      <c r="A16" s="275" t="s">
        <v>141</v>
      </c>
      <c r="B16" s="275"/>
      <c r="C16" s="116">
        <v>0.65</v>
      </c>
    </row>
    <row r="17" spans="1:3" x14ac:dyDescent="0.25">
      <c r="A17" s="275" t="s">
        <v>200</v>
      </c>
      <c r="B17" s="275"/>
      <c r="C17" s="116">
        <f>1-C16</f>
        <v>0.35</v>
      </c>
    </row>
    <row r="18" spans="1:3" x14ac:dyDescent="0.25">
      <c r="A18" s="275" t="s">
        <v>257</v>
      </c>
      <c r="B18" s="275"/>
      <c r="C18" s="170" t="str">
        <f>СВОД!G85</f>
        <v>достигнуто</v>
      </c>
    </row>
    <row r="19" spans="1:3" x14ac:dyDescent="0.25">
      <c r="A19" s="275" t="s">
        <v>258</v>
      </c>
      <c r="B19" s="275"/>
      <c r="C19" s="170" t="str">
        <f>СВОД!G86</f>
        <v>достигнуто</v>
      </c>
    </row>
    <row r="20" spans="1:3" x14ac:dyDescent="0.25">
      <c r="A20" s="275" t="s">
        <v>259</v>
      </c>
      <c r="B20" s="275"/>
      <c r="C20" s="171">
        <f>СВОД!C90</f>
        <v>0</v>
      </c>
    </row>
    <row r="23" spans="1:3" x14ac:dyDescent="0.25">
      <c r="A23" s="123" t="s">
        <v>128</v>
      </c>
      <c r="C23" s="123" t="s">
        <v>148</v>
      </c>
    </row>
  </sheetData>
  <mergeCells count="8">
    <mergeCell ref="A17:B17"/>
    <mergeCell ref="A18:B18"/>
    <mergeCell ref="A19:B19"/>
    <mergeCell ref="A20:B20"/>
    <mergeCell ref="A1:C1"/>
    <mergeCell ref="A13:C13"/>
    <mergeCell ref="A15:B15"/>
    <mergeCell ref="A16:B16"/>
  </mergeCells>
  <pageMargins left="1.1811023622047245" right="0.39370078740157483" top="0.78740157480314965" bottom="0.78740157480314965" header="0" footer="0"/>
  <pageSetup paperSize="8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3"/>
  <sheetViews>
    <sheetView view="pageBreakPreview" zoomScale="106" zoomScaleNormal="100" zoomScaleSheetLayoutView="106" workbookViewId="0">
      <selection activeCell="AH29" sqref="AH29"/>
    </sheetView>
  </sheetViews>
  <sheetFormatPr defaultColWidth="1.25" defaultRowHeight="15" x14ac:dyDescent="0.25"/>
  <cols>
    <col min="1" max="1" width="2.75" style="215" customWidth="1"/>
    <col min="2" max="2" width="0.375" style="215" customWidth="1"/>
    <col min="3" max="15" width="2.75" style="215" customWidth="1"/>
    <col min="16" max="23" width="3.75" style="215" customWidth="1"/>
    <col min="24" max="36" width="4.625" style="215" customWidth="1"/>
    <col min="37" max="39" width="6.75" style="215" customWidth="1"/>
    <col min="40" max="40" width="10.875" style="215" customWidth="1"/>
    <col min="41" max="41" width="8.375" style="215" customWidth="1"/>
    <col min="42" max="42" width="7.625" style="215" customWidth="1"/>
    <col min="43" max="43" width="7.875" style="215" customWidth="1"/>
    <col min="44" max="165" width="1.25" style="215"/>
  </cols>
  <sheetData>
    <row r="1" spans="1:43" s="215" customFormat="1" ht="15" customHeight="1" x14ac:dyDescent="0.25">
      <c r="A1" s="307" t="s">
        <v>363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</row>
    <row r="2" spans="1:43" s="215" customFormat="1" ht="15" customHeight="1" x14ac:dyDescent="0.25">
      <c r="A2" s="308" t="s">
        <v>362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</row>
    <row r="3" spans="1:43" s="215" customFormat="1" x14ac:dyDescent="0.25">
      <c r="A3" s="309" t="s">
        <v>230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</row>
    <row r="4" spans="1:43" s="215" customFormat="1" ht="14.25" customHeight="1" x14ac:dyDescent="0.25"/>
    <row r="5" spans="1:43" s="216" customFormat="1" ht="50.25" customHeight="1" x14ac:dyDescent="0.2">
      <c r="A5" s="310" t="s">
        <v>143</v>
      </c>
      <c r="B5" s="311"/>
      <c r="C5" s="316" t="s">
        <v>297</v>
      </c>
      <c r="D5" s="317"/>
      <c r="E5" s="317"/>
      <c r="F5" s="317"/>
      <c r="G5" s="318"/>
      <c r="H5" s="316" t="s">
        <v>298</v>
      </c>
      <c r="I5" s="317"/>
      <c r="J5" s="318"/>
      <c r="K5" s="296" t="s">
        <v>231</v>
      </c>
      <c r="L5" s="296" t="s">
        <v>232</v>
      </c>
      <c r="M5" s="296" t="s">
        <v>299</v>
      </c>
      <c r="N5" s="296" t="s">
        <v>300</v>
      </c>
      <c r="O5" s="296" t="s">
        <v>301</v>
      </c>
      <c r="P5" s="301" t="s">
        <v>302</v>
      </c>
      <c r="Q5" s="302"/>
      <c r="R5" s="302"/>
      <c r="S5" s="302"/>
      <c r="T5" s="302"/>
      <c r="U5" s="302"/>
      <c r="V5" s="302"/>
      <c r="W5" s="303"/>
      <c r="X5" s="301" t="s">
        <v>303</v>
      </c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3"/>
      <c r="AJ5" s="296" t="s">
        <v>304</v>
      </c>
      <c r="AK5" s="296" t="s">
        <v>305</v>
      </c>
      <c r="AL5" s="296" t="s">
        <v>306</v>
      </c>
      <c r="AM5" s="296" t="s">
        <v>233</v>
      </c>
      <c r="AN5" s="296" t="s">
        <v>307</v>
      </c>
      <c r="AO5" s="296" t="s">
        <v>308</v>
      </c>
      <c r="AP5" s="296" t="s">
        <v>309</v>
      </c>
      <c r="AQ5" s="296" t="s">
        <v>310</v>
      </c>
    </row>
    <row r="6" spans="1:43" s="216" customFormat="1" ht="12.75" customHeight="1" x14ac:dyDescent="0.2">
      <c r="A6" s="312"/>
      <c r="B6" s="313"/>
      <c r="C6" s="319"/>
      <c r="D6" s="320"/>
      <c r="E6" s="320"/>
      <c r="F6" s="320"/>
      <c r="G6" s="321"/>
      <c r="H6" s="319"/>
      <c r="I6" s="320"/>
      <c r="J6" s="321"/>
      <c r="K6" s="297"/>
      <c r="L6" s="297"/>
      <c r="M6" s="297"/>
      <c r="N6" s="297"/>
      <c r="O6" s="297"/>
      <c r="P6" s="301" t="s">
        <v>311</v>
      </c>
      <c r="Q6" s="302"/>
      <c r="R6" s="302"/>
      <c r="S6" s="302"/>
      <c r="T6" s="303"/>
      <c r="U6" s="296" t="s">
        <v>235</v>
      </c>
      <c r="V6" s="296" t="s">
        <v>236</v>
      </c>
      <c r="W6" s="296" t="s">
        <v>312</v>
      </c>
      <c r="X6" s="301" t="s">
        <v>234</v>
      </c>
      <c r="Y6" s="302"/>
      <c r="Z6" s="302"/>
      <c r="AA6" s="302"/>
      <c r="AB6" s="302"/>
      <c r="AC6" s="302"/>
      <c r="AD6" s="302"/>
      <c r="AE6" s="302"/>
      <c r="AF6" s="303"/>
      <c r="AG6" s="296" t="s">
        <v>235</v>
      </c>
      <c r="AH6" s="296" t="s">
        <v>236</v>
      </c>
      <c r="AI6" s="296" t="s">
        <v>313</v>
      </c>
      <c r="AJ6" s="297"/>
      <c r="AK6" s="297"/>
      <c r="AL6" s="297"/>
      <c r="AM6" s="297"/>
      <c r="AN6" s="297"/>
      <c r="AO6" s="297"/>
      <c r="AP6" s="297"/>
      <c r="AQ6" s="297"/>
    </row>
    <row r="7" spans="1:43" s="216" customFormat="1" ht="12.75" customHeight="1" x14ac:dyDescent="0.2">
      <c r="A7" s="312"/>
      <c r="B7" s="313"/>
      <c r="C7" s="319"/>
      <c r="D7" s="320"/>
      <c r="E7" s="320"/>
      <c r="F7" s="320"/>
      <c r="G7" s="321"/>
      <c r="H7" s="319"/>
      <c r="I7" s="320"/>
      <c r="J7" s="321"/>
      <c r="K7" s="297"/>
      <c r="L7" s="297"/>
      <c r="M7" s="297"/>
      <c r="N7" s="297"/>
      <c r="O7" s="297"/>
      <c r="P7" s="279" t="s">
        <v>360</v>
      </c>
      <c r="Q7" s="280"/>
      <c r="R7" s="279" t="s">
        <v>361</v>
      </c>
      <c r="S7" s="280"/>
      <c r="T7" s="296" t="s">
        <v>237</v>
      </c>
      <c r="U7" s="297"/>
      <c r="V7" s="297"/>
      <c r="W7" s="297"/>
      <c r="X7" s="279" t="s">
        <v>360</v>
      </c>
      <c r="Y7" s="280"/>
      <c r="Z7" s="279" t="s">
        <v>361</v>
      </c>
      <c r="AA7" s="280"/>
      <c r="AB7" s="296" t="s">
        <v>237</v>
      </c>
      <c r="AC7" s="296" t="s">
        <v>238</v>
      </c>
      <c r="AD7" s="296" t="s">
        <v>239</v>
      </c>
      <c r="AE7" s="296" t="s">
        <v>240</v>
      </c>
      <c r="AF7" s="296" t="s">
        <v>314</v>
      </c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</row>
    <row r="8" spans="1:43" s="216" customFormat="1" ht="12.75" customHeight="1" x14ac:dyDescent="0.2">
      <c r="A8" s="312"/>
      <c r="B8" s="313"/>
      <c r="C8" s="319"/>
      <c r="D8" s="320"/>
      <c r="E8" s="320"/>
      <c r="F8" s="320"/>
      <c r="G8" s="321"/>
      <c r="H8" s="319"/>
      <c r="I8" s="320"/>
      <c r="J8" s="321"/>
      <c r="K8" s="297"/>
      <c r="L8" s="297"/>
      <c r="M8" s="297"/>
      <c r="N8" s="297"/>
      <c r="O8" s="297"/>
      <c r="P8" s="281"/>
      <c r="Q8" s="282"/>
      <c r="R8" s="281"/>
      <c r="S8" s="282"/>
      <c r="T8" s="297"/>
      <c r="U8" s="297"/>
      <c r="V8" s="297"/>
      <c r="W8" s="297"/>
      <c r="X8" s="281"/>
      <c r="Y8" s="282"/>
      <c r="Z8" s="281"/>
      <c r="AA8" s="282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</row>
    <row r="9" spans="1:43" s="216" customFormat="1" ht="38.25" customHeight="1" x14ac:dyDescent="0.2">
      <c r="A9" s="312"/>
      <c r="B9" s="313"/>
      <c r="C9" s="319"/>
      <c r="D9" s="320"/>
      <c r="E9" s="320"/>
      <c r="F9" s="320"/>
      <c r="G9" s="321"/>
      <c r="H9" s="319"/>
      <c r="I9" s="320"/>
      <c r="J9" s="321"/>
      <c r="K9" s="297"/>
      <c r="L9" s="297"/>
      <c r="M9" s="297"/>
      <c r="N9" s="297"/>
      <c r="O9" s="297"/>
      <c r="P9" s="283"/>
      <c r="Q9" s="284"/>
      <c r="R9" s="283"/>
      <c r="S9" s="284"/>
      <c r="T9" s="297"/>
      <c r="U9" s="297"/>
      <c r="V9" s="297"/>
      <c r="W9" s="297"/>
      <c r="X9" s="283"/>
      <c r="Y9" s="284"/>
      <c r="Z9" s="283"/>
      <c r="AA9" s="284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</row>
    <row r="10" spans="1:43" s="216" customFormat="1" ht="12.75" x14ac:dyDescent="0.2">
      <c r="A10" s="312"/>
      <c r="B10" s="313"/>
      <c r="C10" s="319"/>
      <c r="D10" s="320"/>
      <c r="E10" s="320"/>
      <c r="F10" s="320"/>
      <c r="G10" s="321"/>
      <c r="H10" s="319"/>
      <c r="I10" s="320"/>
      <c r="J10" s="321"/>
      <c r="K10" s="297"/>
      <c r="L10" s="297"/>
      <c r="M10" s="297"/>
      <c r="N10" s="297"/>
      <c r="O10" s="297"/>
      <c r="P10" s="296" t="s">
        <v>241</v>
      </c>
      <c r="Q10" s="296" t="s">
        <v>242</v>
      </c>
      <c r="R10" s="296" t="s">
        <v>241</v>
      </c>
      <c r="S10" s="296" t="s">
        <v>242</v>
      </c>
      <c r="T10" s="297"/>
      <c r="U10" s="297"/>
      <c r="V10" s="297"/>
      <c r="W10" s="297"/>
      <c r="X10" s="296" t="s">
        <v>241</v>
      </c>
      <c r="Y10" s="296" t="s">
        <v>242</v>
      </c>
      <c r="Z10" s="296" t="s">
        <v>241</v>
      </c>
      <c r="AA10" s="296" t="s">
        <v>242</v>
      </c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</row>
    <row r="11" spans="1:43" s="216" customFormat="1" ht="12.75" x14ac:dyDescent="0.2">
      <c r="A11" s="312"/>
      <c r="B11" s="313"/>
      <c r="C11" s="319"/>
      <c r="D11" s="320"/>
      <c r="E11" s="320"/>
      <c r="F11" s="320"/>
      <c r="G11" s="321"/>
      <c r="H11" s="319"/>
      <c r="I11" s="320"/>
      <c r="J11" s="321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</row>
    <row r="12" spans="1:43" s="216" customFormat="1" ht="12" customHeight="1" x14ac:dyDescent="0.2">
      <c r="A12" s="312"/>
      <c r="B12" s="313"/>
      <c r="C12" s="319"/>
      <c r="D12" s="320"/>
      <c r="E12" s="320"/>
      <c r="F12" s="320"/>
      <c r="G12" s="321"/>
      <c r="H12" s="319"/>
      <c r="I12" s="320"/>
      <c r="J12" s="321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</row>
    <row r="13" spans="1:43" s="216" customFormat="1" ht="12.75" x14ac:dyDescent="0.2">
      <c r="A13" s="312"/>
      <c r="B13" s="313"/>
      <c r="C13" s="319"/>
      <c r="D13" s="320"/>
      <c r="E13" s="320"/>
      <c r="F13" s="320"/>
      <c r="G13" s="321"/>
      <c r="H13" s="319"/>
      <c r="I13" s="320"/>
      <c r="J13" s="321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</row>
    <row r="14" spans="1:43" s="216" customFormat="1" ht="12.75" x14ac:dyDescent="0.2">
      <c r="A14" s="312"/>
      <c r="B14" s="313"/>
      <c r="C14" s="319"/>
      <c r="D14" s="320"/>
      <c r="E14" s="320"/>
      <c r="F14" s="320"/>
      <c r="G14" s="321"/>
      <c r="H14" s="319"/>
      <c r="I14" s="320"/>
      <c r="J14" s="321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</row>
    <row r="15" spans="1:43" s="216" customFormat="1" ht="188.25" customHeight="1" x14ac:dyDescent="0.2">
      <c r="A15" s="314"/>
      <c r="B15" s="315"/>
      <c r="C15" s="322"/>
      <c r="D15" s="323"/>
      <c r="E15" s="323"/>
      <c r="F15" s="323"/>
      <c r="G15" s="324"/>
      <c r="H15" s="322"/>
      <c r="I15" s="323"/>
      <c r="J15" s="324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</row>
    <row r="16" spans="1:43" s="216" customFormat="1" ht="12.75" customHeight="1" x14ac:dyDescent="0.2">
      <c r="A16" s="299">
        <v>1</v>
      </c>
      <c r="B16" s="300"/>
      <c r="C16" s="301" t="s">
        <v>244</v>
      </c>
      <c r="D16" s="302"/>
      <c r="E16" s="302"/>
      <c r="F16" s="302"/>
      <c r="G16" s="303"/>
      <c r="H16" s="304" t="s">
        <v>245</v>
      </c>
      <c r="I16" s="305"/>
      <c r="J16" s="306"/>
      <c r="K16" s="217" t="s">
        <v>246</v>
      </c>
      <c r="L16" s="217" t="s">
        <v>247</v>
      </c>
      <c r="M16" s="217" t="s">
        <v>248</v>
      </c>
      <c r="N16" s="217" t="s">
        <v>249</v>
      </c>
      <c r="O16" s="217" t="s">
        <v>315</v>
      </c>
      <c r="P16" s="217" t="s">
        <v>316</v>
      </c>
      <c r="Q16" s="217" t="s">
        <v>317</v>
      </c>
      <c r="R16" s="217" t="s">
        <v>318</v>
      </c>
      <c r="S16" s="217" t="s">
        <v>319</v>
      </c>
      <c r="T16" s="217" t="s">
        <v>320</v>
      </c>
      <c r="U16" s="217" t="s">
        <v>321</v>
      </c>
      <c r="V16" s="217" t="s">
        <v>322</v>
      </c>
      <c r="W16" s="217" t="s">
        <v>323</v>
      </c>
      <c r="X16" s="217" t="s">
        <v>324</v>
      </c>
      <c r="Y16" s="217" t="s">
        <v>325</v>
      </c>
      <c r="Z16" s="217" t="s">
        <v>326</v>
      </c>
      <c r="AA16" s="217" t="s">
        <v>327</v>
      </c>
      <c r="AB16" s="217" t="s">
        <v>328</v>
      </c>
      <c r="AC16" s="217" t="s">
        <v>329</v>
      </c>
      <c r="AD16" s="217" t="s">
        <v>330</v>
      </c>
      <c r="AE16" s="217" t="s">
        <v>331</v>
      </c>
      <c r="AF16" s="217" t="s">
        <v>332</v>
      </c>
      <c r="AG16" s="217" t="s">
        <v>333</v>
      </c>
      <c r="AH16" s="217" t="s">
        <v>334</v>
      </c>
      <c r="AI16" s="217" t="s">
        <v>335</v>
      </c>
      <c r="AJ16" s="217" t="s">
        <v>336</v>
      </c>
      <c r="AK16" s="217" t="s">
        <v>337</v>
      </c>
      <c r="AL16" s="217" t="s">
        <v>338</v>
      </c>
      <c r="AM16" s="217" t="s">
        <v>339</v>
      </c>
      <c r="AN16" s="217" t="s">
        <v>340</v>
      </c>
      <c r="AO16" s="217" t="s">
        <v>341</v>
      </c>
      <c r="AP16" s="218" t="s">
        <v>342</v>
      </c>
      <c r="AQ16" s="218" t="s">
        <v>343</v>
      </c>
    </row>
    <row r="17" spans="1:43" s="216" customFormat="1" ht="49.5" customHeight="1" x14ac:dyDescent="0.2">
      <c r="A17" s="285">
        <v>1</v>
      </c>
      <c r="B17" s="286"/>
      <c r="C17" s="287" t="s">
        <v>344</v>
      </c>
      <c r="D17" s="288"/>
      <c r="E17" s="288"/>
      <c r="F17" s="288"/>
      <c r="G17" s="289"/>
      <c r="H17" s="287" t="s">
        <v>349</v>
      </c>
      <c r="I17" s="288"/>
      <c r="J17" s="289"/>
      <c r="K17" s="219" t="s">
        <v>243</v>
      </c>
      <c r="L17" s="219" t="s">
        <v>346</v>
      </c>
      <c r="M17" s="219" t="s">
        <v>347</v>
      </c>
      <c r="N17" s="219" t="s">
        <v>2</v>
      </c>
      <c r="O17" s="219" t="s">
        <v>2</v>
      </c>
      <c r="P17" s="219" t="s">
        <v>2</v>
      </c>
      <c r="Q17" s="219" t="s">
        <v>2</v>
      </c>
      <c r="R17" s="220" t="s">
        <v>2</v>
      </c>
      <c r="S17" s="219" t="s">
        <v>2</v>
      </c>
      <c r="T17" s="220">
        <v>4</v>
      </c>
      <c r="U17" s="219" t="s">
        <v>2</v>
      </c>
      <c r="V17" s="219" t="s">
        <v>2</v>
      </c>
      <c r="W17" s="221">
        <f t="shared" ref="W17:W22" si="0">SUM(P17:V17)</f>
        <v>4</v>
      </c>
      <c r="X17" s="219" t="s">
        <v>2</v>
      </c>
      <c r="Y17" s="219" t="s">
        <v>2</v>
      </c>
      <c r="Z17" s="219" t="s">
        <v>2</v>
      </c>
      <c r="AA17" s="219" t="s">
        <v>2</v>
      </c>
      <c r="AB17" s="220">
        <v>60</v>
      </c>
      <c r="AC17" s="220">
        <v>60</v>
      </c>
      <c r="AD17" s="219" t="s">
        <v>2</v>
      </c>
      <c r="AE17" s="219" t="s">
        <v>2</v>
      </c>
      <c r="AF17" s="221">
        <f t="shared" ref="AF17:AF22" si="1">SUM(X17:AB17)</f>
        <v>60</v>
      </c>
      <c r="AG17" s="219" t="s">
        <v>2</v>
      </c>
      <c r="AH17" s="219" t="s">
        <v>2</v>
      </c>
      <c r="AI17" s="221">
        <f t="shared" ref="AI17:AI22" si="2">SUM(AF17:AH17)</f>
        <v>60</v>
      </c>
      <c r="AJ17" s="220" t="s">
        <v>384</v>
      </c>
      <c r="AK17" s="220" t="s">
        <v>385</v>
      </c>
      <c r="AL17" s="220" t="s">
        <v>385</v>
      </c>
      <c r="AM17" s="222">
        <v>1.4</v>
      </c>
      <c r="AN17" s="220" t="s">
        <v>2</v>
      </c>
      <c r="AO17" s="220" t="s">
        <v>348</v>
      </c>
      <c r="AP17" s="220" t="s">
        <v>376</v>
      </c>
      <c r="AQ17" s="222">
        <f>AI17*AM17</f>
        <v>84</v>
      </c>
    </row>
    <row r="18" spans="1:43" s="216" customFormat="1" ht="49.5" customHeight="1" x14ac:dyDescent="0.2">
      <c r="A18" s="285">
        <v>2</v>
      </c>
      <c r="B18" s="286"/>
      <c r="C18" s="287" t="s">
        <v>344</v>
      </c>
      <c r="D18" s="288"/>
      <c r="E18" s="288"/>
      <c r="F18" s="288"/>
      <c r="G18" s="289"/>
      <c r="H18" s="287" t="s">
        <v>345</v>
      </c>
      <c r="I18" s="288"/>
      <c r="J18" s="289"/>
      <c r="K18" s="219" t="s">
        <v>243</v>
      </c>
      <c r="L18" s="219" t="s">
        <v>346</v>
      </c>
      <c r="M18" s="219" t="s">
        <v>347</v>
      </c>
      <c r="N18" s="219" t="s">
        <v>2</v>
      </c>
      <c r="O18" s="219" t="s">
        <v>2</v>
      </c>
      <c r="P18" s="219" t="s">
        <v>2</v>
      </c>
      <c r="Q18" s="219" t="s">
        <v>2</v>
      </c>
      <c r="R18" s="220" t="s">
        <v>2</v>
      </c>
      <c r="S18" s="219" t="s">
        <v>2</v>
      </c>
      <c r="T18" s="220">
        <v>6</v>
      </c>
      <c r="U18" s="219" t="s">
        <v>2</v>
      </c>
      <c r="V18" s="219" t="s">
        <v>2</v>
      </c>
      <c r="W18" s="221">
        <f t="shared" si="0"/>
        <v>6</v>
      </c>
      <c r="X18" s="219" t="s">
        <v>2</v>
      </c>
      <c r="Y18" s="219" t="s">
        <v>2</v>
      </c>
      <c r="Z18" s="219" t="s">
        <v>2</v>
      </c>
      <c r="AA18" s="219" t="s">
        <v>2</v>
      </c>
      <c r="AB18" s="220">
        <v>130</v>
      </c>
      <c r="AC18" s="220">
        <v>130</v>
      </c>
      <c r="AD18" s="219" t="s">
        <v>2</v>
      </c>
      <c r="AE18" s="219" t="s">
        <v>2</v>
      </c>
      <c r="AF18" s="221">
        <f t="shared" si="1"/>
        <v>130</v>
      </c>
      <c r="AG18" s="219" t="s">
        <v>2</v>
      </c>
      <c r="AH18" s="219" t="s">
        <v>2</v>
      </c>
      <c r="AI18" s="221">
        <f t="shared" si="2"/>
        <v>130</v>
      </c>
      <c r="AJ18" s="220" t="s">
        <v>386</v>
      </c>
      <c r="AK18" s="220" t="s">
        <v>387</v>
      </c>
      <c r="AL18" s="220" t="s">
        <v>378</v>
      </c>
      <c r="AM18" s="237">
        <v>0.25</v>
      </c>
      <c r="AN18" s="220" t="s">
        <v>2</v>
      </c>
      <c r="AO18" s="220" t="s">
        <v>348</v>
      </c>
      <c r="AP18" s="220" t="s">
        <v>377</v>
      </c>
      <c r="AQ18" s="222">
        <f t="shared" ref="AQ17:AQ22" si="3">AI18*AM18</f>
        <v>32.5</v>
      </c>
    </row>
    <row r="19" spans="1:43" s="216" customFormat="1" ht="49.5" customHeight="1" x14ac:dyDescent="0.2">
      <c r="A19" s="285">
        <v>3</v>
      </c>
      <c r="B19" s="286"/>
      <c r="C19" s="287" t="s">
        <v>344</v>
      </c>
      <c r="D19" s="288"/>
      <c r="E19" s="288"/>
      <c r="F19" s="288"/>
      <c r="G19" s="289"/>
      <c r="H19" s="287" t="s">
        <v>380</v>
      </c>
      <c r="I19" s="288"/>
      <c r="J19" s="289"/>
      <c r="K19" s="219" t="s">
        <v>243</v>
      </c>
      <c r="L19" s="219" t="s">
        <v>346</v>
      </c>
      <c r="M19" s="219" t="s">
        <v>347</v>
      </c>
      <c r="N19" s="219" t="s">
        <v>2</v>
      </c>
      <c r="O19" s="219" t="s">
        <v>2</v>
      </c>
      <c r="P19" s="219" t="s">
        <v>2</v>
      </c>
      <c r="Q19" s="219" t="s">
        <v>2</v>
      </c>
      <c r="R19" s="220" t="s">
        <v>2</v>
      </c>
      <c r="S19" s="219" t="s">
        <v>2</v>
      </c>
      <c r="T19" s="220">
        <v>40</v>
      </c>
      <c r="U19" s="219" t="s">
        <v>2</v>
      </c>
      <c r="V19" s="219" t="s">
        <v>2</v>
      </c>
      <c r="W19" s="221">
        <f t="shared" si="0"/>
        <v>40</v>
      </c>
      <c r="X19" s="219" t="s">
        <v>2</v>
      </c>
      <c r="Y19" s="219" t="s">
        <v>2</v>
      </c>
      <c r="Z19" s="219" t="s">
        <v>2</v>
      </c>
      <c r="AA19" s="219" t="s">
        <v>2</v>
      </c>
      <c r="AB19" s="220">
        <v>52</v>
      </c>
      <c r="AC19" s="220">
        <v>52</v>
      </c>
      <c r="AD19" s="219" t="s">
        <v>2</v>
      </c>
      <c r="AE19" s="219" t="s">
        <v>2</v>
      </c>
      <c r="AF19" s="221">
        <f t="shared" si="1"/>
        <v>52</v>
      </c>
      <c r="AG19" s="219" t="s">
        <v>2</v>
      </c>
      <c r="AH19" s="219" t="s">
        <v>2</v>
      </c>
      <c r="AI19" s="221">
        <f t="shared" si="2"/>
        <v>52</v>
      </c>
      <c r="AJ19" s="220" t="s">
        <v>388</v>
      </c>
      <c r="AK19" s="220" t="s">
        <v>389</v>
      </c>
      <c r="AL19" s="220" t="s">
        <v>389</v>
      </c>
      <c r="AM19" s="222">
        <v>1.2</v>
      </c>
      <c r="AN19" s="220" t="s">
        <v>2</v>
      </c>
      <c r="AO19" s="220" t="s">
        <v>348</v>
      </c>
      <c r="AP19" s="220" t="s">
        <v>379</v>
      </c>
      <c r="AQ19" s="222">
        <f t="shared" si="3"/>
        <v>62.4</v>
      </c>
    </row>
    <row r="20" spans="1:43" s="216" customFormat="1" ht="49.5" customHeight="1" x14ac:dyDescent="0.2">
      <c r="A20" s="235">
        <v>4</v>
      </c>
      <c r="B20" s="236"/>
      <c r="C20" s="287" t="s">
        <v>344</v>
      </c>
      <c r="D20" s="288"/>
      <c r="E20" s="288"/>
      <c r="F20" s="288"/>
      <c r="G20" s="289"/>
      <c r="H20" s="287" t="s">
        <v>382</v>
      </c>
      <c r="I20" s="288"/>
      <c r="J20" s="289"/>
      <c r="K20" s="219" t="s">
        <v>243</v>
      </c>
      <c r="L20" s="219" t="s">
        <v>346</v>
      </c>
      <c r="M20" s="219" t="s">
        <v>347</v>
      </c>
      <c r="N20" s="219" t="s">
        <v>2</v>
      </c>
      <c r="O20" s="219" t="s">
        <v>2</v>
      </c>
      <c r="P20" s="219" t="s">
        <v>2</v>
      </c>
      <c r="Q20" s="219" t="s">
        <v>2</v>
      </c>
      <c r="R20" s="220" t="s">
        <v>2</v>
      </c>
      <c r="S20" s="219" t="s">
        <v>2</v>
      </c>
      <c r="T20" s="220">
        <v>20</v>
      </c>
      <c r="U20" s="219" t="s">
        <v>2</v>
      </c>
      <c r="V20" s="219" t="s">
        <v>2</v>
      </c>
      <c r="W20" s="221">
        <f t="shared" si="0"/>
        <v>20</v>
      </c>
      <c r="X20" s="219" t="s">
        <v>2</v>
      </c>
      <c r="Y20" s="219" t="s">
        <v>2</v>
      </c>
      <c r="Z20" s="219" t="s">
        <v>2</v>
      </c>
      <c r="AA20" s="219" t="s">
        <v>2</v>
      </c>
      <c r="AB20" s="220">
        <v>24</v>
      </c>
      <c r="AC20" s="220">
        <v>24</v>
      </c>
      <c r="AD20" s="219" t="s">
        <v>2</v>
      </c>
      <c r="AE20" s="219" t="s">
        <v>2</v>
      </c>
      <c r="AF20" s="221">
        <f t="shared" si="1"/>
        <v>24</v>
      </c>
      <c r="AG20" s="219" t="s">
        <v>2</v>
      </c>
      <c r="AH20" s="219" t="s">
        <v>2</v>
      </c>
      <c r="AI20" s="221">
        <f t="shared" si="2"/>
        <v>24</v>
      </c>
      <c r="AJ20" s="220" t="s">
        <v>383</v>
      </c>
      <c r="AK20" s="220" t="s">
        <v>390</v>
      </c>
      <c r="AL20" s="220" t="s">
        <v>390</v>
      </c>
      <c r="AM20" s="222">
        <v>1</v>
      </c>
      <c r="AN20" s="220" t="s">
        <v>2</v>
      </c>
      <c r="AO20" s="220" t="s">
        <v>348</v>
      </c>
      <c r="AP20" s="220" t="s">
        <v>381</v>
      </c>
      <c r="AQ20" s="222">
        <f t="shared" si="3"/>
        <v>24</v>
      </c>
    </row>
    <row r="21" spans="1:43" s="216" customFormat="1" ht="49.5" customHeight="1" x14ac:dyDescent="0.2">
      <c r="A21" s="235">
        <v>5</v>
      </c>
      <c r="B21" s="236"/>
      <c r="C21" s="287" t="s">
        <v>344</v>
      </c>
      <c r="D21" s="288"/>
      <c r="E21" s="288"/>
      <c r="F21" s="288"/>
      <c r="G21" s="289"/>
      <c r="H21" s="287" t="s">
        <v>380</v>
      </c>
      <c r="I21" s="288"/>
      <c r="J21" s="289"/>
      <c r="K21" s="219" t="s">
        <v>243</v>
      </c>
      <c r="L21" s="219" t="s">
        <v>346</v>
      </c>
      <c r="M21" s="219" t="s">
        <v>347</v>
      </c>
      <c r="N21" s="219" t="s">
        <v>2</v>
      </c>
      <c r="O21" s="219" t="s">
        <v>2</v>
      </c>
      <c r="P21" s="219" t="s">
        <v>2</v>
      </c>
      <c r="Q21" s="219" t="s">
        <v>2</v>
      </c>
      <c r="R21" s="220" t="s">
        <v>2</v>
      </c>
      <c r="S21" s="219" t="s">
        <v>2</v>
      </c>
      <c r="T21" s="220">
        <v>1</v>
      </c>
      <c r="U21" s="219" t="s">
        <v>2</v>
      </c>
      <c r="V21" s="219" t="s">
        <v>2</v>
      </c>
      <c r="W21" s="221">
        <f t="shared" si="0"/>
        <v>1</v>
      </c>
      <c r="X21" s="219" t="s">
        <v>2</v>
      </c>
      <c r="Y21" s="219" t="s">
        <v>2</v>
      </c>
      <c r="Z21" s="219" t="s">
        <v>2</v>
      </c>
      <c r="AA21" s="219" t="s">
        <v>2</v>
      </c>
      <c r="AB21" s="220">
        <v>53</v>
      </c>
      <c r="AC21" s="220">
        <v>53</v>
      </c>
      <c r="AD21" s="219" t="s">
        <v>2</v>
      </c>
      <c r="AE21" s="219" t="s">
        <v>2</v>
      </c>
      <c r="AF21" s="221">
        <f t="shared" si="1"/>
        <v>53</v>
      </c>
      <c r="AG21" s="219" t="s">
        <v>2</v>
      </c>
      <c r="AH21" s="219" t="s">
        <v>2</v>
      </c>
      <c r="AI21" s="221">
        <f t="shared" si="2"/>
        <v>53</v>
      </c>
      <c r="AJ21" s="220" t="s">
        <v>392</v>
      </c>
      <c r="AK21" s="220" t="s">
        <v>392</v>
      </c>
      <c r="AL21" s="220" t="s">
        <v>393</v>
      </c>
      <c r="AM21" s="222">
        <v>0.22</v>
      </c>
      <c r="AN21" s="220" t="s">
        <v>2</v>
      </c>
      <c r="AO21" s="220" t="s">
        <v>348</v>
      </c>
      <c r="AP21" s="220" t="s">
        <v>391</v>
      </c>
      <c r="AQ21" s="222">
        <f t="shared" si="3"/>
        <v>11.66</v>
      </c>
    </row>
    <row r="22" spans="1:43" s="216" customFormat="1" ht="49.5" customHeight="1" x14ac:dyDescent="0.2">
      <c r="A22" s="285">
        <v>6</v>
      </c>
      <c r="B22" s="286"/>
      <c r="C22" s="287" t="s">
        <v>344</v>
      </c>
      <c r="D22" s="288"/>
      <c r="E22" s="288"/>
      <c r="F22" s="288"/>
      <c r="G22" s="289"/>
      <c r="H22" s="287" t="s">
        <v>350</v>
      </c>
      <c r="I22" s="288"/>
      <c r="J22" s="289"/>
      <c r="K22" s="219" t="s">
        <v>351</v>
      </c>
      <c r="L22" s="219" t="s">
        <v>352</v>
      </c>
      <c r="M22" s="219" t="s">
        <v>347</v>
      </c>
      <c r="N22" s="219" t="s">
        <v>2</v>
      </c>
      <c r="O22" s="219" t="s">
        <v>2</v>
      </c>
      <c r="P22" s="219" t="s">
        <v>2</v>
      </c>
      <c r="Q22" s="219" t="s">
        <v>2</v>
      </c>
      <c r="R22" s="220" t="s">
        <v>2</v>
      </c>
      <c r="S22" s="219" t="s">
        <v>2</v>
      </c>
      <c r="T22" s="220">
        <v>24</v>
      </c>
      <c r="U22" s="219" t="s">
        <v>2</v>
      </c>
      <c r="V22" s="219" t="s">
        <v>2</v>
      </c>
      <c r="W22" s="221">
        <f t="shared" si="0"/>
        <v>24</v>
      </c>
      <c r="X22" s="219" t="s">
        <v>2</v>
      </c>
      <c r="Y22" s="219" t="s">
        <v>2</v>
      </c>
      <c r="Z22" s="219" t="s">
        <v>2</v>
      </c>
      <c r="AA22" s="219" t="s">
        <v>2</v>
      </c>
      <c r="AB22" s="220">
        <v>65</v>
      </c>
      <c r="AC22" s="220">
        <v>65</v>
      </c>
      <c r="AD22" s="219" t="s">
        <v>2</v>
      </c>
      <c r="AE22" s="219" t="s">
        <v>2</v>
      </c>
      <c r="AF22" s="221">
        <f t="shared" si="1"/>
        <v>65</v>
      </c>
      <c r="AG22" s="219" t="s">
        <v>2</v>
      </c>
      <c r="AH22" s="219" t="s">
        <v>2</v>
      </c>
      <c r="AI22" s="221">
        <f t="shared" si="2"/>
        <v>65</v>
      </c>
      <c r="AJ22" s="220" t="s">
        <v>395</v>
      </c>
      <c r="AK22" s="220" t="s">
        <v>396</v>
      </c>
      <c r="AL22" s="220" t="s">
        <v>396</v>
      </c>
      <c r="AM22" s="222">
        <v>12</v>
      </c>
      <c r="AN22" s="220" t="s">
        <v>2</v>
      </c>
      <c r="AO22" s="220" t="s">
        <v>348</v>
      </c>
      <c r="AP22" s="220" t="s">
        <v>394</v>
      </c>
      <c r="AQ22" s="222">
        <f t="shared" si="3"/>
        <v>780</v>
      </c>
    </row>
    <row r="23" spans="1:43" s="226" customFormat="1" ht="49.5" customHeight="1" x14ac:dyDescent="0.2">
      <c r="A23" s="290">
        <v>7</v>
      </c>
      <c r="B23" s="291"/>
      <c r="C23" s="292" t="s">
        <v>353</v>
      </c>
      <c r="D23" s="293"/>
      <c r="E23" s="293"/>
      <c r="F23" s="293"/>
      <c r="G23" s="294"/>
      <c r="H23" s="292" t="s">
        <v>354</v>
      </c>
      <c r="I23" s="293"/>
      <c r="J23" s="294"/>
      <c r="K23" s="223" t="s">
        <v>354</v>
      </c>
      <c r="L23" s="223" t="s">
        <v>354</v>
      </c>
      <c r="M23" s="223" t="s">
        <v>354</v>
      </c>
      <c r="N23" s="223" t="s">
        <v>354</v>
      </c>
      <c r="O23" s="223" t="s">
        <v>354</v>
      </c>
      <c r="P23" s="224">
        <f t="shared" ref="P23:AI23" si="4">SUM(P17:P22)</f>
        <v>0</v>
      </c>
      <c r="Q23" s="224">
        <f t="shared" si="4"/>
        <v>0</v>
      </c>
      <c r="R23" s="224">
        <f t="shared" si="4"/>
        <v>0</v>
      </c>
      <c r="S23" s="224">
        <f t="shared" si="4"/>
        <v>0</v>
      </c>
      <c r="T23" s="224">
        <f t="shared" si="4"/>
        <v>95</v>
      </c>
      <c r="U23" s="224">
        <f t="shared" si="4"/>
        <v>0</v>
      </c>
      <c r="V23" s="224">
        <f t="shared" si="4"/>
        <v>0</v>
      </c>
      <c r="W23" s="224">
        <f t="shared" si="4"/>
        <v>95</v>
      </c>
      <c r="X23" s="224">
        <f t="shared" si="4"/>
        <v>0</v>
      </c>
      <c r="Y23" s="224">
        <f t="shared" si="4"/>
        <v>0</v>
      </c>
      <c r="Z23" s="224">
        <f t="shared" si="4"/>
        <v>0</v>
      </c>
      <c r="AA23" s="224">
        <f t="shared" si="4"/>
        <v>0</v>
      </c>
      <c r="AB23" s="224">
        <f t="shared" si="4"/>
        <v>384</v>
      </c>
      <c r="AC23" s="224">
        <f t="shared" si="4"/>
        <v>384</v>
      </c>
      <c r="AD23" s="223">
        <f>SUM(AD17:AD22)</f>
        <v>0</v>
      </c>
      <c r="AE23" s="224">
        <f t="shared" si="4"/>
        <v>0</v>
      </c>
      <c r="AF23" s="224">
        <f t="shared" si="4"/>
        <v>384</v>
      </c>
      <c r="AG23" s="224">
        <f t="shared" si="4"/>
        <v>0</v>
      </c>
      <c r="AH23" s="224">
        <f t="shared" si="4"/>
        <v>0</v>
      </c>
      <c r="AI23" s="224">
        <f t="shared" si="4"/>
        <v>384</v>
      </c>
      <c r="AJ23" s="224" t="s">
        <v>354</v>
      </c>
      <c r="AK23" s="224" t="s">
        <v>354</v>
      </c>
      <c r="AL23" s="224" t="s">
        <v>354</v>
      </c>
      <c r="AM23" s="368">
        <f>SUM(AM17:AM22)</f>
        <v>16.07</v>
      </c>
      <c r="AN23" s="224">
        <f>SUM(AN17:AN22)</f>
        <v>0</v>
      </c>
      <c r="AO23" s="224" t="s">
        <v>354</v>
      </c>
      <c r="AP23" s="224" t="s">
        <v>354</v>
      </c>
      <c r="AQ23" s="225">
        <f>SUM(AQ17:AQ22)</f>
        <v>994.56</v>
      </c>
    </row>
    <row r="24" spans="1:43" s="228" customFormat="1" ht="11.25" x14ac:dyDescent="0.2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</row>
    <row r="25" spans="1:43" s="231" customFormat="1" ht="11.25" customHeight="1" x14ac:dyDescent="0.2">
      <c r="A25" s="229" t="s">
        <v>355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</row>
    <row r="26" spans="1:43" s="231" customFormat="1" ht="11.25" x14ac:dyDescent="0.2">
      <c r="A26" s="229" t="s">
        <v>356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</row>
    <row r="27" spans="1:43" s="231" customFormat="1" ht="11.25" x14ac:dyDescent="0.2">
      <c r="A27" s="229" t="s">
        <v>357</v>
      </c>
      <c r="B27" s="230"/>
      <c r="C27" s="230"/>
      <c r="D27" s="230"/>
      <c r="E27" s="230"/>
      <c r="F27" s="230"/>
      <c r="G27" s="230"/>
      <c r="H27" s="230"/>
      <c r="I27" s="230"/>
      <c r="J27" s="230"/>
    </row>
    <row r="28" spans="1:43" s="231" customFormat="1" ht="11.25" x14ac:dyDescent="0.2">
      <c r="A28" s="229" t="s">
        <v>358</v>
      </c>
      <c r="B28" s="230"/>
      <c r="C28" s="230"/>
      <c r="D28" s="230"/>
      <c r="E28" s="230"/>
      <c r="F28" s="230"/>
      <c r="G28" s="230"/>
      <c r="H28" s="230"/>
      <c r="I28" s="230"/>
      <c r="J28" s="230"/>
    </row>
    <row r="29" spans="1:43" s="231" customFormat="1" ht="11.25" x14ac:dyDescent="0.2">
      <c r="A29" s="229" t="s">
        <v>359</v>
      </c>
      <c r="B29" s="230"/>
      <c r="C29" s="230"/>
      <c r="D29" s="230"/>
      <c r="E29" s="230"/>
      <c r="F29" s="230"/>
      <c r="G29" s="230"/>
      <c r="H29" s="230"/>
      <c r="I29" s="230"/>
      <c r="J29" s="230"/>
    </row>
    <row r="30" spans="1:43" s="216" customFormat="1" ht="15.75" x14ac:dyDescent="0.2">
      <c r="A30" s="232"/>
      <c r="B30" s="232"/>
      <c r="C30" s="232"/>
      <c r="D30" s="232"/>
      <c r="E30" s="232"/>
      <c r="F30" s="232"/>
      <c r="G30" s="232"/>
      <c r="H30" s="232"/>
      <c r="I30" s="232"/>
      <c r="J30" s="232"/>
    </row>
    <row r="31" spans="1:43" s="216" customFormat="1" ht="12.75" x14ac:dyDescent="0.2">
      <c r="A31" s="295" t="s">
        <v>128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 t="s">
        <v>262</v>
      </c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</row>
    <row r="32" spans="1:43" s="233" customFormat="1" ht="10.5" x14ac:dyDescent="0.2">
      <c r="A32" s="278" t="s">
        <v>250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 t="s">
        <v>296</v>
      </c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</row>
    <row r="33" spans="147:147" x14ac:dyDescent="0.25">
      <c r="EQ33" s="216"/>
    </row>
  </sheetData>
  <mergeCells count="75">
    <mergeCell ref="C21:G21"/>
    <mergeCell ref="H21:J21"/>
    <mergeCell ref="A19:B19"/>
    <mergeCell ref="C19:G19"/>
    <mergeCell ref="H19:J19"/>
    <mergeCell ref="C20:G20"/>
    <mergeCell ref="H20:J20"/>
    <mergeCell ref="AM5:AM15"/>
    <mergeCell ref="AN5:AN15"/>
    <mergeCell ref="AO5:AO15"/>
    <mergeCell ref="AP5:AP15"/>
    <mergeCell ref="AQ5:AQ15"/>
    <mergeCell ref="A1:AQ1"/>
    <mergeCell ref="A2:AQ2"/>
    <mergeCell ref="A3:AQ3"/>
    <mergeCell ref="A5:B15"/>
    <mergeCell ref="C5:G15"/>
    <mergeCell ref="H5:J15"/>
    <mergeCell ref="K5:K15"/>
    <mergeCell ref="L5:L15"/>
    <mergeCell ref="M5:M15"/>
    <mergeCell ref="N5:N15"/>
    <mergeCell ref="O5:O15"/>
    <mergeCell ref="P5:W5"/>
    <mergeCell ref="X5:AI5"/>
    <mergeCell ref="AJ5:AJ15"/>
    <mergeCell ref="AK5:AK15"/>
    <mergeCell ref="AL5:AL15"/>
    <mergeCell ref="AG6:AG15"/>
    <mergeCell ref="AH6:AH15"/>
    <mergeCell ref="AI6:AI15"/>
    <mergeCell ref="T7:T15"/>
    <mergeCell ref="AB7:AB15"/>
    <mergeCell ref="AC7:AC15"/>
    <mergeCell ref="AD7:AD15"/>
    <mergeCell ref="AE7:AE15"/>
    <mergeCell ref="AF7:AF15"/>
    <mergeCell ref="AA10:AA15"/>
    <mergeCell ref="P6:T6"/>
    <mergeCell ref="U6:U15"/>
    <mergeCell ref="V6:V15"/>
    <mergeCell ref="W6:W15"/>
    <mergeCell ref="X6:AF6"/>
    <mergeCell ref="R10:R15"/>
    <mergeCell ref="S10:S15"/>
    <mergeCell ref="X10:X15"/>
    <mergeCell ref="Y10:Y15"/>
    <mergeCell ref="Z10:Z15"/>
    <mergeCell ref="A18:B18"/>
    <mergeCell ref="C18:G18"/>
    <mergeCell ref="H18:J18"/>
    <mergeCell ref="P10:P15"/>
    <mergeCell ref="Q10:Q15"/>
    <mergeCell ref="A16:B16"/>
    <mergeCell ref="C16:G16"/>
    <mergeCell ref="H16:J16"/>
    <mergeCell ref="A17:B17"/>
    <mergeCell ref="C17:G17"/>
    <mergeCell ref="H17:J17"/>
    <mergeCell ref="A32:U32"/>
    <mergeCell ref="V32:AJ32"/>
    <mergeCell ref="AK32:AQ32"/>
    <mergeCell ref="P7:Q9"/>
    <mergeCell ref="R7:S9"/>
    <mergeCell ref="X7:Y9"/>
    <mergeCell ref="Z7:AA9"/>
    <mergeCell ref="A22:B22"/>
    <mergeCell ref="C22:G22"/>
    <mergeCell ref="H22:J22"/>
    <mergeCell ref="A23:B23"/>
    <mergeCell ref="C23:G23"/>
    <mergeCell ref="H23:J23"/>
    <mergeCell ref="A31:U31"/>
    <mergeCell ref="V31:AJ31"/>
    <mergeCell ref="AK31:AQ31"/>
  </mergeCells>
  <pageMargins left="0.7" right="0.7" top="0.75" bottom="0.75" header="0.3" footer="0.3"/>
  <pageSetup paperSize="9" scale="5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tabSelected="1" view="pageBreakPreview" topLeftCell="A22" zoomScale="118" zoomScaleNormal="100" zoomScaleSheetLayoutView="118" workbookViewId="0">
      <selection activeCell="AN35" sqref="AN35:BL39"/>
    </sheetView>
  </sheetViews>
  <sheetFormatPr defaultColWidth="1.25" defaultRowHeight="15" x14ac:dyDescent="0.25"/>
  <cols>
    <col min="1" max="37" width="1.25" style="209"/>
    <col min="38" max="38" width="1.625" style="209" customWidth="1"/>
    <col min="39" max="39" width="2.25" style="209" customWidth="1"/>
    <col min="40" max="16384" width="1.25" style="209"/>
  </cols>
  <sheetData>
    <row r="1" spans="1:90" s="207" customFormat="1" ht="11.25" x14ac:dyDescent="0.2">
      <c r="BL1" s="208"/>
      <c r="CJ1" s="208" t="s">
        <v>264</v>
      </c>
    </row>
    <row r="2" spans="1:90" s="207" customFormat="1" ht="11.25" x14ac:dyDescent="0.2">
      <c r="BL2" s="208"/>
      <c r="CJ2" s="208" t="s">
        <v>265</v>
      </c>
    </row>
    <row r="5" spans="1:90" s="210" customFormat="1" ht="18.75" customHeight="1" x14ac:dyDescent="0.3">
      <c r="A5" s="358" t="s">
        <v>266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358"/>
      <c r="CB5" s="358"/>
      <c r="CC5" s="358"/>
      <c r="CD5" s="358"/>
      <c r="CE5" s="358"/>
      <c r="CF5" s="358"/>
      <c r="CG5" s="358"/>
      <c r="CH5" s="358"/>
      <c r="CI5" s="358"/>
      <c r="CJ5" s="358"/>
      <c r="CK5" s="358"/>
      <c r="CL5" s="358"/>
    </row>
    <row r="6" spans="1:90" s="210" customFormat="1" ht="18.75" x14ac:dyDescent="0.3">
      <c r="A6" s="359" t="s">
        <v>267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  <c r="CC6" s="359"/>
      <c r="CD6" s="359"/>
      <c r="CE6" s="359"/>
      <c r="CF6" s="359"/>
      <c r="CG6" s="359"/>
      <c r="CH6" s="359"/>
      <c r="CI6" s="359"/>
      <c r="CJ6" s="359"/>
      <c r="CK6" s="359"/>
      <c r="CL6" s="359"/>
    </row>
    <row r="7" spans="1:90" s="210" customFormat="1" ht="18.75" x14ac:dyDescent="0.3">
      <c r="A7" s="359" t="s">
        <v>268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</row>
    <row r="8" spans="1:90" s="210" customFormat="1" ht="18.75" x14ac:dyDescent="0.3">
      <c r="A8" s="359" t="s">
        <v>269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59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  <c r="CH8" s="359"/>
      <c r="CI8" s="359"/>
      <c r="CJ8" s="359"/>
      <c r="CK8" s="359"/>
      <c r="CL8" s="359"/>
    </row>
    <row r="9" spans="1:90" s="211" customFormat="1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</row>
    <row r="10" spans="1:90" s="212" customFormat="1" ht="18.75" x14ac:dyDescent="0.3">
      <c r="A10" s="360" t="str">
        <f>'[1]Журнал 8.1'!A3</f>
        <v>МУП "Горсвет" город Коряжма, Архангельской области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</row>
    <row r="11" spans="1:90" s="213" customFormat="1" ht="10.5" x14ac:dyDescent="0.2">
      <c r="A11" s="326" t="s">
        <v>230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  <c r="BW11" s="326"/>
      <c r="BX11" s="326"/>
      <c r="BY11" s="326"/>
      <c r="BZ11" s="326"/>
      <c r="CA11" s="326"/>
      <c r="CB11" s="326"/>
      <c r="CC11" s="326"/>
      <c r="CD11" s="326"/>
      <c r="CE11" s="326"/>
      <c r="CF11" s="326"/>
      <c r="CG11" s="326"/>
      <c r="CH11" s="326"/>
      <c r="CI11" s="326"/>
      <c r="CJ11" s="326"/>
      <c r="CK11" s="326"/>
      <c r="CL11" s="326"/>
    </row>
    <row r="14" spans="1:90" ht="15.75" customHeight="1" x14ac:dyDescent="0.25">
      <c r="A14" s="361" t="s">
        <v>143</v>
      </c>
      <c r="B14" s="362"/>
      <c r="C14" s="362"/>
      <c r="D14" s="363"/>
      <c r="E14" s="364" t="s">
        <v>228</v>
      </c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 t="s">
        <v>270</v>
      </c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 t="s">
        <v>229</v>
      </c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</row>
    <row r="15" spans="1:90" ht="15.75" customHeight="1" x14ac:dyDescent="0.25">
      <c r="A15" s="365"/>
      <c r="B15" s="365"/>
      <c r="C15" s="365"/>
      <c r="D15" s="365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</row>
    <row r="16" spans="1:90" ht="15.75" customHeight="1" x14ac:dyDescent="0.25">
      <c r="A16" s="327">
        <v>1</v>
      </c>
      <c r="B16" s="328"/>
      <c r="C16" s="328"/>
      <c r="D16" s="329"/>
      <c r="E16" s="353" t="s">
        <v>271</v>
      </c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37">
        <v>1730</v>
      </c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9"/>
      <c r="BM16" s="346" t="s">
        <v>272</v>
      </c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9"/>
    </row>
    <row r="17" spans="1:89" ht="15.75" customHeight="1" x14ac:dyDescent="0.25">
      <c r="A17" s="330"/>
      <c r="B17" s="331"/>
      <c r="C17" s="331"/>
      <c r="D17" s="332"/>
      <c r="E17" s="354" t="s">
        <v>273</v>
      </c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6"/>
      <c r="AN17" s="340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2"/>
      <c r="BM17" s="330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2"/>
    </row>
    <row r="18" spans="1:89" ht="15.75" customHeight="1" x14ac:dyDescent="0.25">
      <c r="A18" s="330"/>
      <c r="B18" s="331"/>
      <c r="C18" s="331"/>
      <c r="D18" s="332"/>
      <c r="E18" s="354" t="s">
        <v>274</v>
      </c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6"/>
      <c r="AN18" s="340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2"/>
      <c r="BM18" s="330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2"/>
    </row>
    <row r="19" spans="1:89" ht="15.75" customHeight="1" x14ac:dyDescent="0.25">
      <c r="A19" s="330"/>
      <c r="B19" s="331"/>
      <c r="C19" s="331"/>
      <c r="D19" s="332"/>
      <c r="E19" s="354" t="s">
        <v>275</v>
      </c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6"/>
      <c r="AN19" s="340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2"/>
      <c r="BM19" s="330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2"/>
    </row>
    <row r="20" spans="1:89" ht="15.75" customHeight="1" x14ac:dyDescent="0.25">
      <c r="A20" s="330"/>
      <c r="B20" s="331"/>
      <c r="C20" s="331"/>
      <c r="D20" s="332"/>
      <c r="E20" s="354" t="s">
        <v>276</v>
      </c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6"/>
      <c r="AN20" s="340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2"/>
      <c r="BM20" s="330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2"/>
    </row>
    <row r="21" spans="1:89" ht="15.75" customHeight="1" x14ac:dyDescent="0.25">
      <c r="A21" s="330"/>
      <c r="B21" s="331"/>
      <c r="C21" s="331"/>
      <c r="D21" s="332"/>
      <c r="E21" s="354" t="s">
        <v>277</v>
      </c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6"/>
      <c r="AN21" s="340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2"/>
      <c r="BM21" s="330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2"/>
    </row>
    <row r="22" spans="1:89" ht="15.75" customHeight="1" x14ac:dyDescent="0.25">
      <c r="A22" s="330"/>
      <c r="B22" s="331"/>
      <c r="C22" s="331"/>
      <c r="D22" s="332"/>
      <c r="E22" s="354" t="s">
        <v>278</v>
      </c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6"/>
      <c r="AN22" s="340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2"/>
      <c r="BM22" s="330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2"/>
    </row>
    <row r="23" spans="1:89" ht="15.75" customHeight="1" x14ac:dyDescent="0.25">
      <c r="A23" s="333"/>
      <c r="B23" s="334"/>
      <c r="C23" s="334"/>
      <c r="D23" s="335"/>
      <c r="E23" s="357" t="s">
        <v>279</v>
      </c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43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5"/>
      <c r="BM23" s="333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5"/>
    </row>
    <row r="24" spans="1:89" ht="15.75" customHeight="1" x14ac:dyDescent="0.25">
      <c r="A24" s="327" t="s">
        <v>252</v>
      </c>
      <c r="B24" s="328"/>
      <c r="C24" s="328"/>
      <c r="D24" s="329"/>
      <c r="E24" s="353" t="s">
        <v>280</v>
      </c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37">
        <v>1730</v>
      </c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9"/>
      <c r="BM24" s="346" t="s">
        <v>272</v>
      </c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/>
      <c r="CF24" s="328"/>
      <c r="CG24" s="328"/>
      <c r="CH24" s="328"/>
      <c r="CI24" s="328"/>
      <c r="CJ24" s="328"/>
      <c r="CK24" s="329"/>
    </row>
    <row r="25" spans="1:89" ht="15.75" customHeight="1" x14ac:dyDescent="0.25">
      <c r="A25" s="330"/>
      <c r="B25" s="331"/>
      <c r="C25" s="331"/>
      <c r="D25" s="332"/>
      <c r="E25" s="354" t="s">
        <v>281</v>
      </c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6"/>
      <c r="AN25" s="340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  <c r="BK25" s="341"/>
      <c r="BL25" s="342"/>
      <c r="BM25" s="330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2"/>
    </row>
    <row r="26" spans="1:89" ht="15.75" customHeight="1" x14ac:dyDescent="0.25">
      <c r="A26" s="330"/>
      <c r="B26" s="331"/>
      <c r="C26" s="331"/>
      <c r="D26" s="332"/>
      <c r="E26" s="354" t="s">
        <v>282</v>
      </c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6"/>
      <c r="AN26" s="340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2"/>
      <c r="BM26" s="330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2"/>
    </row>
    <row r="27" spans="1:89" ht="15.75" customHeight="1" x14ac:dyDescent="0.25">
      <c r="A27" s="330"/>
      <c r="B27" s="331"/>
      <c r="C27" s="331"/>
      <c r="D27" s="332"/>
      <c r="E27" s="354" t="s">
        <v>283</v>
      </c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6"/>
      <c r="AN27" s="340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41"/>
      <c r="BL27" s="342"/>
      <c r="BM27" s="330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2"/>
    </row>
    <row r="28" spans="1:89" ht="15.75" customHeight="1" x14ac:dyDescent="0.25">
      <c r="A28" s="330"/>
      <c r="B28" s="331"/>
      <c r="C28" s="331"/>
      <c r="D28" s="332"/>
      <c r="E28" s="354" t="s">
        <v>284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6"/>
      <c r="AN28" s="340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1"/>
      <c r="BK28" s="341"/>
      <c r="BL28" s="342"/>
      <c r="BM28" s="330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2"/>
    </row>
    <row r="29" spans="1:89" ht="15.75" customHeight="1" x14ac:dyDescent="0.25">
      <c r="A29" s="330"/>
      <c r="B29" s="331"/>
      <c r="C29" s="331"/>
      <c r="D29" s="332"/>
      <c r="E29" s="354" t="s">
        <v>285</v>
      </c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6"/>
      <c r="AN29" s="340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  <c r="BK29" s="341"/>
      <c r="BL29" s="342"/>
      <c r="BM29" s="330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2"/>
    </row>
    <row r="30" spans="1:89" ht="15.75" customHeight="1" x14ac:dyDescent="0.25">
      <c r="A30" s="330"/>
      <c r="B30" s="331"/>
      <c r="C30" s="331"/>
      <c r="D30" s="332"/>
      <c r="E30" s="354" t="s">
        <v>286</v>
      </c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6"/>
      <c r="AN30" s="340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2"/>
      <c r="BM30" s="330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2"/>
    </row>
    <row r="31" spans="1:89" ht="15.75" customHeight="1" x14ac:dyDescent="0.25">
      <c r="A31" s="333"/>
      <c r="B31" s="334"/>
      <c r="C31" s="334"/>
      <c r="D31" s="335"/>
      <c r="E31" s="357" t="s">
        <v>287</v>
      </c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43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5"/>
      <c r="BM31" s="333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5"/>
    </row>
    <row r="32" spans="1:89" ht="15.75" customHeight="1" x14ac:dyDescent="0.25">
      <c r="A32" s="327" t="s">
        <v>244</v>
      </c>
      <c r="B32" s="328"/>
      <c r="C32" s="328"/>
      <c r="D32" s="329"/>
      <c r="E32" s="336" t="s">
        <v>288</v>
      </c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7">
        <v>1642</v>
      </c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9"/>
      <c r="BM32" s="346" t="s">
        <v>272</v>
      </c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/>
      <c r="CF32" s="328"/>
      <c r="CG32" s="328"/>
      <c r="CH32" s="328"/>
      <c r="CI32" s="328"/>
      <c r="CJ32" s="328"/>
      <c r="CK32" s="329"/>
    </row>
    <row r="33" spans="1:89" x14ac:dyDescent="0.25">
      <c r="A33" s="330"/>
      <c r="B33" s="331"/>
      <c r="C33" s="331"/>
      <c r="D33" s="332"/>
      <c r="E33" s="347" t="s">
        <v>289</v>
      </c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9"/>
      <c r="AN33" s="35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2"/>
      <c r="BM33" s="352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2"/>
    </row>
    <row r="34" spans="1:89" x14ac:dyDescent="0.25">
      <c r="A34" s="333"/>
      <c r="B34" s="334"/>
      <c r="C34" s="334"/>
      <c r="D34" s="335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43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4"/>
      <c r="BJ34" s="344"/>
      <c r="BK34" s="344"/>
      <c r="BL34" s="345"/>
      <c r="BM34" s="333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5"/>
    </row>
    <row r="35" spans="1:89" x14ac:dyDescent="0.25">
      <c r="A35" s="327" t="s">
        <v>245</v>
      </c>
      <c r="B35" s="328"/>
      <c r="C35" s="328"/>
      <c r="D35" s="329"/>
      <c r="E35" s="336" t="s">
        <v>290</v>
      </c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7">
        <f>'8.1'!AQ23/'8.3'!AN16</f>
        <v>0.5748901734104046</v>
      </c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9"/>
      <c r="BM35" s="346" t="s">
        <v>291</v>
      </c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/>
      <c r="CF35" s="328"/>
      <c r="CG35" s="328"/>
      <c r="CH35" s="328"/>
      <c r="CI35" s="328"/>
      <c r="CJ35" s="328"/>
      <c r="CK35" s="329"/>
    </row>
    <row r="36" spans="1:89" ht="16.5" x14ac:dyDescent="0.3">
      <c r="A36" s="330"/>
      <c r="B36" s="331"/>
      <c r="C36" s="331"/>
      <c r="D36" s="332"/>
      <c r="E36" s="347" t="s">
        <v>292</v>
      </c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9"/>
      <c r="AN36" s="340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2"/>
      <c r="BM36" s="330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2"/>
    </row>
    <row r="37" spans="1:89" x14ac:dyDescent="0.25">
      <c r="A37" s="330"/>
      <c r="B37" s="331"/>
      <c r="C37" s="331"/>
      <c r="D37" s="332"/>
      <c r="E37" s="347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9"/>
      <c r="AN37" s="340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2"/>
      <c r="BM37" s="330"/>
      <c r="BN37" s="331"/>
      <c r="BO37" s="331"/>
      <c r="BP37" s="331"/>
      <c r="BQ37" s="331"/>
      <c r="BR37" s="331"/>
      <c r="BS37" s="331"/>
      <c r="BT37" s="331"/>
      <c r="BU37" s="331"/>
      <c r="BV37" s="331"/>
      <c r="BW37" s="331"/>
      <c r="BX37" s="331"/>
      <c r="BY37" s="331"/>
      <c r="BZ37" s="331"/>
      <c r="CA37" s="331"/>
      <c r="CB37" s="331"/>
      <c r="CC37" s="331"/>
      <c r="CD37" s="331"/>
      <c r="CE37" s="331"/>
      <c r="CF37" s="331"/>
      <c r="CG37" s="331"/>
      <c r="CH37" s="331"/>
      <c r="CI37" s="331"/>
      <c r="CJ37" s="331"/>
      <c r="CK37" s="332"/>
    </row>
    <row r="38" spans="1:89" x14ac:dyDescent="0.25">
      <c r="A38" s="330"/>
      <c r="B38" s="331"/>
      <c r="C38" s="331"/>
      <c r="D38" s="332"/>
      <c r="E38" s="347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9"/>
      <c r="AN38" s="340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1"/>
      <c r="BJ38" s="341"/>
      <c r="BK38" s="341"/>
      <c r="BL38" s="342"/>
      <c r="BM38" s="330"/>
      <c r="BN38" s="331"/>
      <c r="BO38" s="331"/>
      <c r="BP38" s="331"/>
      <c r="BQ38" s="331"/>
      <c r="BR38" s="331"/>
      <c r="BS38" s="331"/>
      <c r="BT38" s="331"/>
      <c r="BU38" s="331"/>
      <c r="BV38" s="331"/>
      <c r="BW38" s="331"/>
      <c r="BX38" s="331"/>
      <c r="BY38" s="331"/>
      <c r="BZ38" s="331"/>
      <c r="CA38" s="331"/>
      <c r="CB38" s="331"/>
      <c r="CC38" s="331"/>
      <c r="CD38" s="331"/>
      <c r="CE38" s="331"/>
      <c r="CF38" s="331"/>
      <c r="CG38" s="331"/>
      <c r="CH38" s="331"/>
      <c r="CI38" s="331"/>
      <c r="CJ38" s="331"/>
      <c r="CK38" s="332"/>
    </row>
    <row r="39" spans="1:89" x14ac:dyDescent="0.25">
      <c r="A39" s="333"/>
      <c r="B39" s="334"/>
      <c r="C39" s="334"/>
      <c r="D39" s="335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43"/>
      <c r="AO39" s="344"/>
      <c r="AP39" s="344"/>
      <c r="AQ39" s="344"/>
      <c r="AR39" s="344"/>
      <c r="AS39" s="344"/>
      <c r="AT39" s="344"/>
      <c r="AU39" s="344"/>
      <c r="AV39" s="344"/>
      <c r="AW39" s="344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5"/>
      <c r="BM39" s="333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5"/>
    </row>
    <row r="40" spans="1:89" x14ac:dyDescent="0.25">
      <c r="A40" s="327" t="s">
        <v>246</v>
      </c>
      <c r="B40" s="328"/>
      <c r="C40" s="328"/>
      <c r="D40" s="329"/>
      <c r="E40" s="336" t="s">
        <v>293</v>
      </c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7">
        <f>'8.1'!AI23/'8.3'!AN16</f>
        <v>0.22196531791907514</v>
      </c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339"/>
      <c r="BM40" s="346" t="s">
        <v>294</v>
      </c>
      <c r="BN40" s="328"/>
      <c r="BO40" s="328"/>
      <c r="BP40" s="328"/>
      <c r="BQ40" s="328"/>
      <c r="BR40" s="328"/>
      <c r="BS40" s="328"/>
      <c r="BT40" s="328"/>
      <c r="BU40" s="328"/>
      <c r="BV40" s="328"/>
      <c r="BW40" s="328"/>
      <c r="BX40" s="328"/>
      <c r="BY40" s="328"/>
      <c r="BZ40" s="328"/>
      <c r="CA40" s="328"/>
      <c r="CB40" s="328"/>
      <c r="CC40" s="328"/>
      <c r="CD40" s="328"/>
      <c r="CE40" s="328"/>
      <c r="CF40" s="328"/>
      <c r="CG40" s="328"/>
      <c r="CH40" s="328"/>
      <c r="CI40" s="328"/>
      <c r="CJ40" s="328"/>
      <c r="CK40" s="329"/>
    </row>
    <row r="41" spans="1:89" ht="16.5" x14ac:dyDescent="0.3">
      <c r="A41" s="330"/>
      <c r="B41" s="331"/>
      <c r="C41" s="331"/>
      <c r="D41" s="332"/>
      <c r="E41" s="347" t="s">
        <v>295</v>
      </c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9"/>
      <c r="AN41" s="340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  <c r="BF41" s="341"/>
      <c r="BG41" s="341"/>
      <c r="BH41" s="341"/>
      <c r="BI41" s="341"/>
      <c r="BJ41" s="341"/>
      <c r="BK41" s="341"/>
      <c r="BL41" s="342"/>
      <c r="BM41" s="330"/>
      <c r="BN41" s="331"/>
      <c r="BO41" s="331"/>
      <c r="BP41" s="331"/>
      <c r="BQ41" s="331"/>
      <c r="BR41" s="331"/>
      <c r="BS41" s="331"/>
      <c r="BT41" s="331"/>
      <c r="BU41" s="331"/>
      <c r="BV41" s="331"/>
      <c r="BW41" s="331"/>
      <c r="BX41" s="331"/>
      <c r="BY41" s="331"/>
      <c r="BZ41" s="331"/>
      <c r="CA41" s="331"/>
      <c r="CB41" s="331"/>
      <c r="CC41" s="331"/>
      <c r="CD41" s="331"/>
      <c r="CE41" s="331"/>
      <c r="CF41" s="331"/>
      <c r="CG41" s="331"/>
      <c r="CH41" s="331"/>
      <c r="CI41" s="331"/>
      <c r="CJ41" s="331"/>
      <c r="CK41" s="332"/>
    </row>
    <row r="42" spans="1:89" x14ac:dyDescent="0.25">
      <c r="A42" s="330"/>
      <c r="B42" s="331"/>
      <c r="C42" s="331"/>
      <c r="D42" s="332"/>
      <c r="E42" s="347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9"/>
      <c r="AN42" s="340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1"/>
      <c r="BG42" s="341"/>
      <c r="BH42" s="341"/>
      <c r="BI42" s="341"/>
      <c r="BJ42" s="341"/>
      <c r="BK42" s="341"/>
      <c r="BL42" s="342"/>
      <c r="BM42" s="330"/>
      <c r="BN42" s="331"/>
      <c r="BO42" s="331"/>
      <c r="BP42" s="331"/>
      <c r="BQ42" s="331"/>
      <c r="BR42" s="331"/>
      <c r="BS42" s="331"/>
      <c r="BT42" s="331"/>
      <c r="BU42" s="331"/>
      <c r="BV42" s="331"/>
      <c r="BW42" s="331"/>
      <c r="BX42" s="331"/>
      <c r="BY42" s="331"/>
      <c r="BZ42" s="331"/>
      <c r="CA42" s="331"/>
      <c r="CB42" s="331"/>
      <c r="CC42" s="331"/>
      <c r="CD42" s="331"/>
      <c r="CE42" s="331"/>
      <c r="CF42" s="331"/>
      <c r="CG42" s="331"/>
      <c r="CH42" s="331"/>
      <c r="CI42" s="331"/>
      <c r="CJ42" s="331"/>
      <c r="CK42" s="332"/>
    </row>
    <row r="43" spans="1:89" x14ac:dyDescent="0.25">
      <c r="A43" s="330"/>
      <c r="B43" s="331"/>
      <c r="C43" s="331"/>
      <c r="D43" s="332"/>
      <c r="E43" s="347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9"/>
      <c r="AN43" s="340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  <c r="BK43" s="341"/>
      <c r="BL43" s="342"/>
      <c r="BM43" s="330"/>
      <c r="BN43" s="331"/>
      <c r="BO43" s="331"/>
      <c r="BP43" s="331"/>
      <c r="BQ43" s="331"/>
      <c r="BR43" s="331"/>
      <c r="BS43" s="331"/>
      <c r="BT43" s="331"/>
      <c r="BU43" s="331"/>
      <c r="BV43" s="331"/>
      <c r="BW43" s="331"/>
      <c r="BX43" s="331"/>
      <c r="BY43" s="331"/>
      <c r="BZ43" s="331"/>
      <c r="CA43" s="331"/>
      <c r="CB43" s="331"/>
      <c r="CC43" s="331"/>
      <c r="CD43" s="331"/>
      <c r="CE43" s="331"/>
      <c r="CF43" s="331"/>
      <c r="CG43" s="331"/>
      <c r="CH43" s="331"/>
      <c r="CI43" s="331"/>
      <c r="CJ43" s="331"/>
      <c r="CK43" s="332"/>
    </row>
    <row r="44" spans="1:89" x14ac:dyDescent="0.25">
      <c r="A44" s="333"/>
      <c r="B44" s="334"/>
      <c r="C44" s="334"/>
      <c r="D44" s="335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43"/>
      <c r="AO44" s="344"/>
      <c r="AP44" s="344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4"/>
      <c r="BC44" s="344"/>
      <c r="BD44" s="344"/>
      <c r="BE44" s="344"/>
      <c r="BF44" s="344"/>
      <c r="BG44" s="344"/>
      <c r="BH44" s="344"/>
      <c r="BI44" s="344"/>
      <c r="BJ44" s="344"/>
      <c r="BK44" s="344"/>
      <c r="BL44" s="345"/>
      <c r="BM44" s="333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5"/>
    </row>
    <row r="45" spans="1:89" x14ac:dyDescent="0.25">
      <c r="BM45" s="214"/>
      <c r="BN45" s="214"/>
      <c r="BO45" s="214"/>
      <c r="BP45" s="214"/>
    </row>
    <row r="48" spans="1:89" x14ac:dyDescent="0.25">
      <c r="A48" s="325" t="s">
        <v>128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 t="s">
        <v>262</v>
      </c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</row>
    <row r="49" spans="1:64" s="213" customFormat="1" ht="10.5" x14ac:dyDescent="0.2">
      <c r="A49" s="326" t="s">
        <v>250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 t="s">
        <v>296</v>
      </c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 t="s">
        <v>251</v>
      </c>
      <c r="AT49" s="326"/>
      <c r="AU49" s="326"/>
      <c r="AV49" s="326"/>
      <c r="AW49" s="326"/>
      <c r="AX49" s="326"/>
      <c r="AY49" s="326"/>
      <c r="AZ49" s="326"/>
      <c r="BA49" s="326"/>
      <c r="BB49" s="326"/>
      <c r="BC49" s="326"/>
      <c r="BD49" s="326"/>
      <c r="BE49" s="326"/>
      <c r="BF49" s="326"/>
      <c r="BG49" s="326"/>
      <c r="BH49" s="326"/>
      <c r="BI49" s="326"/>
      <c r="BJ49" s="326"/>
      <c r="BK49" s="326"/>
      <c r="BL49" s="326"/>
    </row>
  </sheetData>
  <mergeCells count="64">
    <mergeCell ref="A15:D15"/>
    <mergeCell ref="E15:AM15"/>
    <mergeCell ref="AN15:BL15"/>
    <mergeCell ref="BM15:CK15"/>
    <mergeCell ref="A16:D23"/>
    <mergeCell ref="E16:AM16"/>
    <mergeCell ref="AN16:BL23"/>
    <mergeCell ref="BM16:CK23"/>
    <mergeCell ref="E17:AM17"/>
    <mergeCell ref="E18:AM18"/>
    <mergeCell ref="E19:AM19"/>
    <mergeCell ref="E20:AM20"/>
    <mergeCell ref="E21:AM21"/>
    <mergeCell ref="E22:AM22"/>
    <mergeCell ref="E23:AM23"/>
    <mergeCell ref="A14:D14"/>
    <mergeCell ref="E14:AM14"/>
    <mergeCell ref="AN14:BL14"/>
    <mergeCell ref="BM14:CK14"/>
    <mergeCell ref="A11:CL11"/>
    <mergeCell ref="A5:CL5"/>
    <mergeCell ref="A6:CL6"/>
    <mergeCell ref="A7:CL7"/>
    <mergeCell ref="A8:CL8"/>
    <mergeCell ref="A10:CL10"/>
    <mergeCell ref="A24:D31"/>
    <mergeCell ref="E24:AM24"/>
    <mergeCell ref="AN24:BL31"/>
    <mergeCell ref="BM24:CK31"/>
    <mergeCell ref="E25:AM25"/>
    <mergeCell ref="E26:AM26"/>
    <mergeCell ref="E27:AM27"/>
    <mergeCell ref="E28:AM28"/>
    <mergeCell ref="E29:AM29"/>
    <mergeCell ref="E30:AM30"/>
    <mergeCell ref="E31:AM31"/>
    <mergeCell ref="A32:D34"/>
    <mergeCell ref="E32:AM32"/>
    <mergeCell ref="AN32:BL34"/>
    <mergeCell ref="BM32:CK34"/>
    <mergeCell ref="E33:AM33"/>
    <mergeCell ref="E34:AM34"/>
    <mergeCell ref="A35:D39"/>
    <mergeCell ref="E35:AM35"/>
    <mergeCell ref="AN35:BL39"/>
    <mergeCell ref="BM35:CK39"/>
    <mergeCell ref="E36:AM36"/>
    <mergeCell ref="E37:AM37"/>
    <mergeCell ref="E38:AM38"/>
    <mergeCell ref="E39:AM39"/>
    <mergeCell ref="A40:D44"/>
    <mergeCell ref="E40:AM40"/>
    <mergeCell ref="AN40:BL44"/>
    <mergeCell ref="BM40:CK44"/>
    <mergeCell ref="E41:AM41"/>
    <mergeCell ref="E42:AM42"/>
    <mergeCell ref="E43:AM43"/>
    <mergeCell ref="E44:AM44"/>
    <mergeCell ref="A48:V48"/>
    <mergeCell ref="W48:AR48"/>
    <mergeCell ref="AS48:BL48"/>
    <mergeCell ref="A49:V49"/>
    <mergeCell ref="W49:AR49"/>
    <mergeCell ref="AS49:BL49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5"/>
  <sheetViews>
    <sheetView view="pageBreakPreview" zoomScaleNormal="100" zoomScaleSheetLayoutView="100" workbookViewId="0">
      <selection activeCell="B33" sqref="B33"/>
    </sheetView>
  </sheetViews>
  <sheetFormatPr defaultRowHeight="12.75" x14ac:dyDescent="0.2"/>
  <cols>
    <col min="2" max="2" width="36.875" customWidth="1"/>
    <col min="3" max="3" width="21.875" customWidth="1"/>
    <col min="4" max="4" width="23.75" customWidth="1"/>
  </cols>
  <sheetData>
    <row r="1" spans="1:4" x14ac:dyDescent="0.2">
      <c r="A1" s="255" t="s">
        <v>364</v>
      </c>
      <c r="B1" s="255"/>
      <c r="C1" s="255"/>
      <c r="D1" s="255"/>
    </row>
    <row r="2" spans="1:4" ht="25.5" customHeight="1" x14ac:dyDescent="0.2">
      <c r="A2" s="255"/>
      <c r="B2" s="255"/>
      <c r="C2" s="255"/>
      <c r="D2" s="255"/>
    </row>
    <row r="4" spans="1:4" ht="76.5" x14ac:dyDescent="0.2">
      <c r="A4" s="11" t="s">
        <v>160</v>
      </c>
      <c r="B4" s="11" t="s">
        <v>161</v>
      </c>
      <c r="C4" s="11" t="s">
        <v>162</v>
      </c>
      <c r="D4" s="11" t="s">
        <v>163</v>
      </c>
    </row>
    <row r="5" spans="1:4" x14ac:dyDescent="0.2">
      <c r="A5" s="144">
        <v>1</v>
      </c>
      <c r="B5" s="144">
        <v>2</v>
      </c>
      <c r="C5" s="144">
        <v>3</v>
      </c>
      <c r="D5" s="144">
        <v>4</v>
      </c>
    </row>
    <row r="6" spans="1:4" ht="25.5" x14ac:dyDescent="0.2">
      <c r="A6" s="145">
        <v>1</v>
      </c>
      <c r="B6" s="146" t="s">
        <v>365</v>
      </c>
      <c r="C6" s="145">
        <v>1.4</v>
      </c>
      <c r="D6" s="149">
        <v>60</v>
      </c>
    </row>
    <row r="7" spans="1:4" ht="25.5" x14ac:dyDescent="0.2">
      <c r="A7" s="145">
        <v>2</v>
      </c>
      <c r="B7" s="146" t="s">
        <v>366</v>
      </c>
      <c r="C7" s="145">
        <v>0.25</v>
      </c>
      <c r="D7" s="149">
        <v>130</v>
      </c>
    </row>
    <row r="8" spans="1:4" ht="25.5" x14ac:dyDescent="0.2">
      <c r="A8" s="145">
        <v>3</v>
      </c>
      <c r="B8" s="146" t="s">
        <v>367</v>
      </c>
      <c r="C8" s="145">
        <v>1.2</v>
      </c>
      <c r="D8" s="149">
        <v>52</v>
      </c>
    </row>
    <row r="9" spans="1:4" ht="25.5" x14ac:dyDescent="0.2">
      <c r="A9" s="145">
        <v>4</v>
      </c>
      <c r="B9" s="146" t="s">
        <v>368</v>
      </c>
      <c r="C9" s="145">
        <v>1</v>
      </c>
      <c r="D9" s="149">
        <v>24</v>
      </c>
    </row>
    <row r="10" spans="1:4" ht="25.5" x14ac:dyDescent="0.2">
      <c r="A10" s="145">
        <v>5</v>
      </c>
      <c r="B10" s="146" t="s">
        <v>369</v>
      </c>
      <c r="C10" s="145">
        <v>0.22</v>
      </c>
      <c r="D10" s="149">
        <v>53</v>
      </c>
    </row>
    <row r="11" spans="1:4" ht="25.5" x14ac:dyDescent="0.2">
      <c r="A11" s="145">
        <v>6</v>
      </c>
      <c r="B11" s="146" t="s">
        <v>370</v>
      </c>
      <c r="C11" s="145">
        <v>12</v>
      </c>
      <c r="D11" s="149">
        <v>65</v>
      </c>
    </row>
    <row r="12" spans="1:4" x14ac:dyDescent="0.2">
      <c r="A12" s="147"/>
      <c r="B12" s="147" t="s">
        <v>164</v>
      </c>
      <c r="C12" s="148">
        <f>SUM(C6:C11)</f>
        <v>16.07</v>
      </c>
      <c r="D12" s="148">
        <f>SUM(D6:D11)</f>
        <v>384</v>
      </c>
    </row>
    <row r="15" spans="1:4" ht="15.75" x14ac:dyDescent="0.25">
      <c r="A15" s="123" t="s">
        <v>128</v>
      </c>
      <c r="B15" s="117"/>
      <c r="C15" s="123" t="s">
        <v>148</v>
      </c>
    </row>
  </sheetData>
  <mergeCells count="1">
    <mergeCell ref="A1:D2"/>
  </mergeCells>
  <pageMargins left="0.7" right="0.7" top="0.75" bottom="0.75" header="0.3" footer="0.3"/>
  <pageSetup paperSize="9" scale="11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"/>
  <sheetViews>
    <sheetView view="pageBreakPreview" zoomScaleNormal="75" zoomScaleSheetLayoutView="100" workbookViewId="0">
      <selection activeCell="C6" sqref="C6"/>
    </sheetView>
  </sheetViews>
  <sheetFormatPr defaultRowHeight="12.75" x14ac:dyDescent="0.2"/>
  <cols>
    <col min="1" max="1" width="62.75" style="1" customWidth="1"/>
    <col min="2" max="2" width="17.75" style="1" customWidth="1"/>
    <col min="3" max="3" width="19.25" style="1" customWidth="1"/>
    <col min="4" max="4" width="17.25" style="1" hidden="1" customWidth="1"/>
    <col min="5" max="5" width="15.75" style="1" hidden="1" customWidth="1"/>
    <col min="6" max="6" width="15.375" style="1" hidden="1" customWidth="1"/>
    <col min="7" max="7" width="14.75" style="1" hidden="1" customWidth="1"/>
    <col min="8" max="8" width="4.25" style="1" customWidth="1"/>
    <col min="9" max="9" width="11.5" style="1" customWidth="1"/>
    <col min="10" max="10" width="14.625" style="1" customWidth="1"/>
    <col min="11" max="11" width="11.75" style="1" customWidth="1"/>
    <col min="12" max="12" width="17.625" style="1" customWidth="1"/>
    <col min="13" max="13" width="11.625" style="1" customWidth="1"/>
    <col min="14" max="14" width="14.625" style="1" customWidth="1"/>
    <col min="15" max="16384" width="9" style="1"/>
  </cols>
  <sheetData>
    <row r="1" spans="1:7" ht="76.5" customHeight="1" x14ac:dyDescent="0.2">
      <c r="A1" s="256" t="s">
        <v>371</v>
      </c>
      <c r="B1" s="256"/>
      <c r="C1" s="256"/>
      <c r="D1" s="256"/>
      <c r="E1" s="256"/>
      <c r="F1" s="256"/>
      <c r="G1" s="256"/>
    </row>
    <row r="2" spans="1:7" ht="62.25" customHeight="1" x14ac:dyDescent="0.2">
      <c r="A2" s="256" t="s">
        <v>120</v>
      </c>
      <c r="B2" s="256"/>
      <c r="C2" s="256"/>
      <c r="D2" s="256"/>
      <c r="E2" s="256"/>
      <c r="F2" s="256"/>
      <c r="G2" s="256"/>
    </row>
    <row r="3" spans="1:7" ht="19.5" x14ac:dyDescent="0.25">
      <c r="A3" s="257"/>
      <c r="B3" s="258"/>
      <c r="C3" s="258"/>
      <c r="D3" s="258"/>
    </row>
    <row r="4" spans="1:7" s="67" customFormat="1" ht="32.25" customHeight="1" x14ac:dyDescent="0.2">
      <c r="A4" s="174" t="s">
        <v>47</v>
      </c>
      <c r="B4" s="259" t="s">
        <v>0</v>
      </c>
      <c r="C4" s="260"/>
      <c r="D4" s="189"/>
      <c r="E4" s="189"/>
      <c r="F4" s="189"/>
      <c r="G4" s="190"/>
    </row>
    <row r="5" spans="1:7" s="67" customFormat="1" ht="46.5" customHeight="1" x14ac:dyDescent="0.2">
      <c r="A5" s="111" t="s">
        <v>56</v>
      </c>
      <c r="B5" s="69">
        <v>1696</v>
      </c>
      <c r="C5" s="69">
        <f>'8.3'!AN16</f>
        <v>1730</v>
      </c>
      <c r="D5" s="69">
        <f>C5+'3.1'!E6</f>
        <v>1779</v>
      </c>
      <c r="E5" s="69">
        <f>D5+'3.1'!F6</f>
        <v>1828</v>
      </c>
      <c r="F5" s="69">
        <f>E5+'3.1'!G6</f>
        <v>1877</v>
      </c>
      <c r="G5" s="69">
        <f>F5+'3.1'!H6</f>
        <v>1926</v>
      </c>
    </row>
    <row r="6" spans="1:7" s="67" customFormat="1" ht="46.5" customHeight="1" x14ac:dyDescent="0.2">
      <c r="A6" s="110" t="s">
        <v>175</v>
      </c>
      <c r="B6" s="138">
        <v>22</v>
      </c>
      <c r="C6" s="138">
        <f>'1.1'!C12</f>
        <v>16.07</v>
      </c>
      <c r="D6" s="138">
        <v>22</v>
      </c>
      <c r="E6" s="138">
        <v>21</v>
      </c>
      <c r="F6" s="138">
        <v>20</v>
      </c>
      <c r="G6" s="138">
        <v>20</v>
      </c>
    </row>
    <row r="7" spans="1:7" s="68" customFormat="1" ht="46.5" customHeight="1" x14ac:dyDescent="0.2">
      <c r="A7" s="112" t="s">
        <v>142</v>
      </c>
      <c r="B7" s="172">
        <f>IF(B5=0,0,B6/B5)</f>
        <v>1.2971698113207548E-2</v>
      </c>
      <c r="C7" s="172">
        <f t="shared" ref="B7:G7" si="0">IF(C5=0,0,C6/C5)</f>
        <v>9.2890173410404633E-3</v>
      </c>
      <c r="D7" s="172">
        <f t="shared" si="0"/>
        <v>1.2366498032602586E-2</v>
      </c>
      <c r="E7" s="172">
        <f t="shared" si="0"/>
        <v>1.1487964989059081E-2</v>
      </c>
      <c r="F7" s="172">
        <f t="shared" si="0"/>
        <v>1.0655301012253596E-2</v>
      </c>
      <c r="G7" s="172">
        <f t="shared" si="0"/>
        <v>1.0384215991692628E-2</v>
      </c>
    </row>
    <row r="9" spans="1:7" x14ac:dyDescent="0.2">
      <c r="A9" s="63"/>
    </row>
    <row r="10" spans="1:7" x14ac:dyDescent="0.2">
      <c r="A10" s="63"/>
    </row>
    <row r="12" spans="1:7" s="68" customFormat="1" ht="30" customHeight="1" x14ac:dyDescent="0.2">
      <c r="A12" s="68" t="s">
        <v>128</v>
      </c>
      <c r="B12" s="68" t="s">
        <v>148</v>
      </c>
    </row>
  </sheetData>
  <mergeCells count="4">
    <mergeCell ref="A1:G1"/>
    <mergeCell ref="A2:G2"/>
    <mergeCell ref="A3:D3"/>
    <mergeCell ref="B4:C4"/>
  </mergeCells>
  <pageMargins left="1.1811023622047243" right="0.39370078740157483" top="0.78740157480314965" bottom="0.78740157480314965" header="0" footer="0"/>
  <pageSetup paperSize="8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view="pageBreakPreview" zoomScaleNormal="80" zoomScaleSheetLayoutView="100" workbookViewId="0">
      <selection activeCell="A21" sqref="A21"/>
    </sheetView>
  </sheetViews>
  <sheetFormatPr defaultRowHeight="12.75" x14ac:dyDescent="0.2"/>
  <cols>
    <col min="1" max="1" width="39.25" customWidth="1"/>
    <col min="2" max="2" width="34.875" hidden="1" customWidth="1"/>
    <col min="3" max="3" width="44.75" customWidth="1"/>
    <col min="4" max="4" width="53.75" customWidth="1"/>
    <col min="5" max="5" width="11" hidden="1" customWidth="1"/>
    <col min="6" max="6" width="15" customWidth="1"/>
    <col min="7" max="10" width="9" hidden="1" customWidth="1"/>
    <col min="11" max="11" width="0" hidden="1" customWidth="1"/>
  </cols>
  <sheetData>
    <row r="1" spans="1:10" ht="34.5" customHeight="1" x14ac:dyDescent="0.2">
      <c r="A1" s="256" t="s">
        <v>372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24.75" customHeight="1" x14ac:dyDescent="0.2">
      <c r="A2" s="261" t="s">
        <v>120</v>
      </c>
      <c r="B2" s="261"/>
      <c r="C2" s="261"/>
      <c r="D2" s="261"/>
      <c r="E2" s="261"/>
      <c r="F2" s="261"/>
      <c r="G2" s="261"/>
    </row>
    <row r="3" spans="1:10" ht="19.5" x14ac:dyDescent="0.25">
      <c r="A3" s="40"/>
      <c r="B3" s="40"/>
      <c r="C3" s="40"/>
      <c r="D3" s="40"/>
      <c r="E3" s="1"/>
      <c r="F3" s="1"/>
      <c r="G3" s="1"/>
    </row>
    <row r="4" spans="1:10" ht="46.5" customHeight="1" x14ac:dyDescent="0.2">
      <c r="A4" s="262" t="s">
        <v>136</v>
      </c>
      <c r="B4" s="264" t="s">
        <v>138</v>
      </c>
      <c r="C4" s="265"/>
      <c r="D4" s="262" t="s">
        <v>139</v>
      </c>
      <c r="E4" s="234" t="s">
        <v>219</v>
      </c>
      <c r="F4" s="234" t="s">
        <v>219</v>
      </c>
      <c r="G4" s="204"/>
      <c r="H4" s="204"/>
      <c r="I4" s="204"/>
      <c r="J4" s="205"/>
    </row>
    <row r="5" spans="1:10" ht="28.5" x14ac:dyDescent="0.2">
      <c r="A5" s="263"/>
      <c r="B5" s="266"/>
      <c r="C5" s="267"/>
      <c r="D5" s="263"/>
      <c r="E5" s="234" t="s">
        <v>135</v>
      </c>
      <c r="F5" s="234" t="s">
        <v>165</v>
      </c>
      <c r="G5" s="234" t="s">
        <v>165</v>
      </c>
      <c r="H5" s="234" t="s">
        <v>166</v>
      </c>
      <c r="I5" s="234" t="s">
        <v>167</v>
      </c>
      <c r="J5" s="234" t="s">
        <v>168</v>
      </c>
    </row>
    <row r="6" spans="1:10" ht="14.25" x14ac:dyDescent="0.2">
      <c r="A6" s="72">
        <v>1</v>
      </c>
      <c r="B6" s="72">
        <v>2</v>
      </c>
      <c r="C6" s="72">
        <v>2</v>
      </c>
      <c r="D6" s="72">
        <v>3</v>
      </c>
      <c r="E6" s="72">
        <v>6</v>
      </c>
      <c r="F6" s="72">
        <v>4</v>
      </c>
      <c r="G6" s="72">
        <v>5</v>
      </c>
      <c r="H6" s="72">
        <v>6</v>
      </c>
      <c r="I6" s="72">
        <v>7</v>
      </c>
      <c r="J6" s="72">
        <v>8</v>
      </c>
    </row>
    <row r="7" spans="1:10" ht="14.25" hidden="1" x14ac:dyDescent="0.2">
      <c r="A7" s="103" t="s">
        <v>28</v>
      </c>
      <c r="B7" s="113"/>
      <c r="C7" s="113"/>
      <c r="D7" s="113"/>
      <c r="E7" s="104"/>
      <c r="F7" s="104"/>
      <c r="G7" s="104"/>
      <c r="H7" s="104"/>
      <c r="I7" s="104"/>
      <c r="J7" s="104"/>
    </row>
    <row r="8" spans="1:10" ht="87.75" customHeight="1" x14ac:dyDescent="0.2">
      <c r="A8" s="127" t="s">
        <v>142</v>
      </c>
      <c r="B8" s="126" t="s">
        <v>150</v>
      </c>
      <c r="C8" s="126" t="s">
        <v>373</v>
      </c>
      <c r="D8" s="126" t="s">
        <v>216</v>
      </c>
      <c r="E8" s="99">
        <v>0</v>
      </c>
      <c r="F8" s="99">
        <f>'1.2'!C7</f>
        <v>9.2890173410404633E-3</v>
      </c>
      <c r="G8" s="99">
        <f>'1.2'!D7</f>
        <v>1.2366498032602586E-2</v>
      </c>
      <c r="H8" s="99">
        <f>'1.2'!E7</f>
        <v>1.1487964989059081E-2</v>
      </c>
      <c r="I8" s="99">
        <f>'1.2'!F7</f>
        <v>1.0655301012253596E-2</v>
      </c>
      <c r="J8" s="99">
        <f>'1.2'!G7</f>
        <v>1.0384215991692628E-2</v>
      </c>
    </row>
    <row r="9" spans="1:10" ht="57" customHeight="1" x14ac:dyDescent="0.2">
      <c r="A9" s="127" t="s">
        <v>253</v>
      </c>
      <c r="B9" s="125" t="s">
        <v>2</v>
      </c>
      <c r="C9" s="184" t="s">
        <v>374</v>
      </c>
      <c r="D9" s="184" t="s">
        <v>217</v>
      </c>
      <c r="E9" s="124" t="s">
        <v>2</v>
      </c>
      <c r="F9" s="196">
        <f>0.4*'3.1'!D8+0.4*'3.2'!D8+0.2*'3.3'!D8</f>
        <v>1</v>
      </c>
      <c r="G9" s="196">
        <f>0.4*'3.1'!E8+0.4*'3.2'!E8+0.2*'3.3'!E8</f>
        <v>1</v>
      </c>
      <c r="H9" s="196">
        <f>0.4*'3.1'!F8+0.4*'3.2'!F8+0.2*'3.3'!F8</f>
        <v>1</v>
      </c>
      <c r="I9" s="196">
        <f>0.4*'3.1'!G8+0.4*'3.2'!G8+0.2*'3.3'!G8</f>
        <v>1</v>
      </c>
      <c r="J9" s="196">
        <f>0.4*'3.1'!H8+0.4*'3.2'!H8+0.2*'3.3'!H8</f>
        <v>1</v>
      </c>
    </row>
    <row r="10" spans="1:10" ht="69" customHeight="1" x14ac:dyDescent="0.2">
      <c r="A10" s="127" t="s">
        <v>254</v>
      </c>
      <c r="B10" s="126" t="s">
        <v>149</v>
      </c>
      <c r="C10" s="126" t="s">
        <v>226</v>
      </c>
      <c r="D10" s="184" t="s">
        <v>227</v>
      </c>
      <c r="E10" s="99">
        <f>'2.4'!D63</f>
        <v>0.83548611111111115</v>
      </c>
      <c r="F10" s="99">
        <f>'2.4'!D63</f>
        <v>0.83548611111111115</v>
      </c>
      <c r="G10" s="76">
        <f>'2.4'!E63</f>
        <v>0.83309548611111106</v>
      </c>
      <c r="H10" s="76">
        <f>'2.4'!F63</f>
        <v>0.83713815798611102</v>
      </c>
      <c r="I10" s="76">
        <f>'2.4'!G63</f>
        <v>0.83823952634548604</v>
      </c>
      <c r="J10" s="76">
        <f>'2.4'!H63</f>
        <v>0.84108753204040776</v>
      </c>
    </row>
    <row r="13" spans="1:10" ht="15" x14ac:dyDescent="0.2">
      <c r="A13" s="68" t="s">
        <v>128</v>
      </c>
      <c r="B13" s="68"/>
      <c r="C13" s="68"/>
      <c r="D13" s="68" t="s">
        <v>148</v>
      </c>
      <c r="F13" s="68"/>
    </row>
  </sheetData>
  <mergeCells count="5">
    <mergeCell ref="A1:J1"/>
    <mergeCell ref="A2:G2"/>
    <mergeCell ref="A4:A5"/>
    <mergeCell ref="D4:D5"/>
    <mergeCell ref="B4:C5"/>
  </mergeCells>
  <pageMargins left="0.78740157480314965" right="0.78740157480314965" top="1.1811023622047245" bottom="0.39370078740157483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view="pageBreakPreview" zoomScale="75" zoomScaleNormal="75" zoomScaleSheetLayoutView="75" workbookViewId="0">
      <selection activeCell="C9" sqref="C9"/>
    </sheetView>
  </sheetViews>
  <sheetFormatPr defaultRowHeight="12.75" outlineLevelRow="1" x14ac:dyDescent="0.2"/>
  <cols>
    <col min="1" max="1" width="68.5" style="1" customWidth="1"/>
    <col min="2" max="2" width="10.25" style="1" customWidth="1"/>
    <col min="3" max="3" width="11.875" style="1" customWidth="1"/>
    <col min="4" max="4" width="11.625" style="1" customWidth="1"/>
    <col min="5" max="5" width="13.875" style="1" customWidth="1"/>
    <col min="6" max="6" width="11.875" style="1" customWidth="1"/>
    <col min="7" max="7" width="13.875" style="1" customWidth="1"/>
    <col min="8" max="8" width="11.375" style="1" customWidth="1"/>
    <col min="9" max="9" width="11.5" style="1" customWidth="1"/>
    <col min="10" max="10" width="14.625" style="1" customWidth="1"/>
    <col min="11" max="11" width="11.75" style="1" customWidth="1"/>
    <col min="12" max="12" width="17.625" style="1" customWidth="1"/>
    <col min="13" max="13" width="11.625" style="1" customWidth="1"/>
    <col min="14" max="14" width="14.625" style="1" customWidth="1"/>
    <col min="15" max="16384" width="9" style="1"/>
  </cols>
  <sheetData>
    <row r="1" spans="1:14" ht="27.75" customHeight="1" x14ac:dyDescent="0.2">
      <c r="A1" s="256" t="s">
        <v>178</v>
      </c>
      <c r="B1" s="256"/>
      <c r="C1" s="256"/>
      <c r="D1" s="256"/>
      <c r="E1" s="256"/>
      <c r="F1" s="256"/>
      <c r="G1" s="256"/>
      <c r="H1" s="256"/>
    </row>
    <row r="2" spans="1:14" ht="48.75" customHeight="1" x14ac:dyDescent="0.2">
      <c r="A2" s="256" t="s">
        <v>120</v>
      </c>
      <c r="B2" s="256"/>
      <c r="C2" s="256"/>
      <c r="D2" s="256"/>
      <c r="E2" s="256"/>
      <c r="F2" s="256"/>
      <c r="G2" s="256"/>
      <c r="H2" s="256"/>
    </row>
    <row r="3" spans="1:14" ht="19.5" x14ac:dyDescent="0.25">
      <c r="A3" s="40"/>
    </row>
    <row r="4" spans="1:14" s="70" customFormat="1" ht="33" customHeight="1" x14ac:dyDescent="0.2">
      <c r="A4" s="268" t="s">
        <v>121</v>
      </c>
      <c r="B4" s="268" t="s">
        <v>46</v>
      </c>
      <c r="C4" s="270" t="s">
        <v>165</v>
      </c>
      <c r="D4" s="271"/>
      <c r="E4" s="268" t="s">
        <v>33</v>
      </c>
      <c r="F4" s="268" t="s">
        <v>154</v>
      </c>
      <c r="G4" s="268" t="s">
        <v>218</v>
      </c>
      <c r="H4" s="268" t="s">
        <v>58</v>
      </c>
      <c r="I4" s="268" t="s">
        <v>45</v>
      </c>
      <c r="J4" s="268"/>
      <c r="K4" s="268"/>
      <c r="L4" s="268"/>
      <c r="M4" s="268"/>
      <c r="N4" s="268"/>
    </row>
    <row r="5" spans="1:14" s="70" customFormat="1" ht="28.5" x14ac:dyDescent="0.2">
      <c r="A5" s="268"/>
      <c r="B5" s="268"/>
      <c r="C5" s="130" t="s">
        <v>155</v>
      </c>
      <c r="D5" s="130" t="s">
        <v>156</v>
      </c>
      <c r="E5" s="268"/>
      <c r="F5" s="268"/>
      <c r="G5" s="268"/>
      <c r="H5" s="268"/>
      <c r="I5" s="71" t="s">
        <v>34</v>
      </c>
      <c r="J5" s="71" t="s">
        <v>37</v>
      </c>
      <c r="K5" s="71" t="s">
        <v>35</v>
      </c>
      <c r="L5" s="71" t="s">
        <v>37</v>
      </c>
      <c r="M5" s="71" t="s">
        <v>36</v>
      </c>
      <c r="N5" s="71" t="s">
        <v>37</v>
      </c>
    </row>
    <row r="6" spans="1:14" s="73" customFormat="1" ht="14.25" x14ac:dyDescent="0.2">
      <c r="A6" s="72">
        <v>1</v>
      </c>
      <c r="B6" s="72"/>
      <c r="C6" s="72">
        <v>2</v>
      </c>
      <c r="D6" s="72">
        <v>3</v>
      </c>
      <c r="E6" s="72">
        <v>4</v>
      </c>
      <c r="F6" s="72">
        <v>5</v>
      </c>
      <c r="G6" s="72">
        <v>5</v>
      </c>
      <c r="H6" s="72">
        <v>6</v>
      </c>
      <c r="I6" s="269">
        <v>7</v>
      </c>
      <c r="J6" s="269"/>
      <c r="K6" s="269"/>
      <c r="L6" s="269"/>
      <c r="M6" s="269"/>
      <c r="N6" s="269"/>
    </row>
    <row r="7" spans="1:14" s="70" customFormat="1" ht="42.75" x14ac:dyDescent="0.2">
      <c r="A7" s="74" t="s">
        <v>38</v>
      </c>
      <c r="B7" s="75" t="s">
        <v>2</v>
      </c>
      <c r="C7" s="75" t="s">
        <v>2</v>
      </c>
      <c r="D7" s="75" t="s">
        <v>2</v>
      </c>
      <c r="E7" s="75" t="s">
        <v>2</v>
      </c>
      <c r="F7" s="75" t="s">
        <v>2</v>
      </c>
      <c r="G7" s="76">
        <f>AVERAGE(G8:G9)</f>
        <v>2.5</v>
      </c>
      <c r="H7" s="76">
        <f>AVERAGE(H8:H9)</f>
        <v>2.75</v>
      </c>
      <c r="I7" s="75" t="s">
        <v>2</v>
      </c>
      <c r="J7" s="75" t="s">
        <v>2</v>
      </c>
      <c r="K7" s="75" t="s">
        <v>2</v>
      </c>
      <c r="L7" s="75" t="s">
        <v>2</v>
      </c>
      <c r="M7" s="75" t="s">
        <v>2</v>
      </c>
      <c r="N7" s="75" t="s">
        <v>2</v>
      </c>
    </row>
    <row r="8" spans="1:14" s="73" customFormat="1" ht="42.75" outlineLevel="1" x14ac:dyDescent="0.2">
      <c r="A8" s="77" t="s">
        <v>123</v>
      </c>
      <c r="B8" s="78" t="s">
        <v>15</v>
      </c>
      <c r="C8" s="79">
        <f>D8</f>
        <v>0</v>
      </c>
      <c r="D8" s="79">
        <v>0</v>
      </c>
      <c r="E8" s="80">
        <f>IF(D8=0,0,C8/D8)</f>
        <v>0</v>
      </c>
      <c r="F8" s="78" t="s">
        <v>3</v>
      </c>
      <c r="G8" s="194">
        <v>3</v>
      </c>
      <c r="H8" s="81">
        <f>IF(F8="прямая",IF(E8&gt;120%,I8,IF(E8&lt;80%,M8,K8)),IF(E8&lt;80%,I8,IF(E8&gt;120%,M8,K8)))</f>
        <v>3</v>
      </c>
      <c r="I8" s="78">
        <v>1</v>
      </c>
      <c r="J8" s="78" t="str">
        <f t="shared" ref="J8:J13" si="0">IF($F8="прямая","гр.4&gt;120%",IF($F8="обратная","гр.4&lt;80%","???"))</f>
        <v>гр.4&gt;120%</v>
      </c>
      <c r="K8" s="78">
        <v>2</v>
      </c>
      <c r="L8" s="78" t="s">
        <v>44</v>
      </c>
      <c r="M8" s="78">
        <v>3</v>
      </c>
      <c r="N8" s="78" t="str">
        <f t="shared" ref="N8:N13" si="1">IF($F8="прямая","гр.4&lt;80%",IF($F8="обратная","гр.4&gt;120%","???"))</f>
        <v>гр.4&lt;80%</v>
      </c>
    </row>
    <row r="9" spans="1:14" s="73" customFormat="1" ht="57" outlineLevel="1" x14ac:dyDescent="0.2">
      <c r="A9" s="77" t="s">
        <v>40</v>
      </c>
      <c r="B9" s="82" t="s">
        <v>39</v>
      </c>
      <c r="C9" s="101">
        <f>SUM(C10:C13)</f>
        <v>5</v>
      </c>
      <c r="D9" s="101">
        <f>SUM(D10:D13)</f>
        <v>5</v>
      </c>
      <c r="E9" s="143">
        <f t="shared" ref="E9:E12" si="2">IF(D9=0,0,C9/D9)</f>
        <v>1</v>
      </c>
      <c r="F9" s="82" t="s">
        <v>3</v>
      </c>
      <c r="G9" s="194">
        <f>AVERAGE(G10:G13)</f>
        <v>2</v>
      </c>
      <c r="H9" s="81">
        <f>AVERAGE(H10:H13)</f>
        <v>2.5</v>
      </c>
      <c r="I9" s="78">
        <v>1</v>
      </c>
      <c r="J9" s="78" t="str">
        <f t="shared" si="0"/>
        <v>гр.4&gt;120%</v>
      </c>
      <c r="K9" s="78">
        <v>2</v>
      </c>
      <c r="L9" s="78" t="s">
        <v>44</v>
      </c>
      <c r="M9" s="78">
        <v>3</v>
      </c>
      <c r="N9" s="78" t="str">
        <f t="shared" si="1"/>
        <v>гр.4&lt;80%</v>
      </c>
    </row>
    <row r="10" spans="1:14" s="73" customFormat="1" ht="28.5" outlineLevel="1" x14ac:dyDescent="0.2">
      <c r="A10" s="77" t="s">
        <v>41</v>
      </c>
      <c r="B10" s="78" t="s">
        <v>39</v>
      </c>
      <c r="C10" s="83">
        <f>D10</f>
        <v>1</v>
      </c>
      <c r="D10" s="83">
        <v>1</v>
      </c>
      <c r="E10" s="80">
        <f t="shared" si="2"/>
        <v>1</v>
      </c>
      <c r="F10" s="82" t="s">
        <v>3</v>
      </c>
      <c r="G10" s="194">
        <v>2</v>
      </c>
      <c r="H10" s="81">
        <f>IF(F10="прямая",IF(E10&gt;120%,I10,IF(E10&lt;80%,M10,K10)),IF(E10&lt;80%,I10,IF(E10&gt;120%,M10,K10)))</f>
        <v>2</v>
      </c>
      <c r="I10" s="78">
        <v>1</v>
      </c>
      <c r="J10" s="78" t="str">
        <f t="shared" si="0"/>
        <v>гр.4&gt;120%</v>
      </c>
      <c r="K10" s="78">
        <v>2</v>
      </c>
      <c r="L10" s="78" t="s">
        <v>44</v>
      </c>
      <c r="M10" s="78">
        <v>3</v>
      </c>
      <c r="N10" s="78" t="str">
        <f t="shared" si="1"/>
        <v>гр.4&lt;80%</v>
      </c>
    </row>
    <row r="11" spans="1:14" s="73" customFormat="1" ht="28.5" outlineLevel="1" x14ac:dyDescent="0.2">
      <c r="A11" s="77" t="s">
        <v>4</v>
      </c>
      <c r="B11" s="78" t="s">
        <v>42</v>
      </c>
      <c r="C11" s="83">
        <f>D11</f>
        <v>0</v>
      </c>
      <c r="D11" s="83">
        <v>0</v>
      </c>
      <c r="E11" s="80">
        <f t="shared" si="2"/>
        <v>0</v>
      </c>
      <c r="F11" s="82" t="s">
        <v>3</v>
      </c>
      <c r="G11" s="194">
        <v>2</v>
      </c>
      <c r="H11" s="81">
        <f>IF(F11="прямая",IF(E11&gt;120%,I11,IF(E11&lt;80%,M11,K11)),IF(E11&lt;80%,I11,IF(E11&gt;120%,M11,K11)))</f>
        <v>3</v>
      </c>
      <c r="I11" s="78">
        <v>1</v>
      </c>
      <c r="J11" s="78" t="str">
        <f t="shared" si="0"/>
        <v>гр.4&gt;120%</v>
      </c>
      <c r="K11" s="78">
        <v>2</v>
      </c>
      <c r="L11" s="78" t="s">
        <v>44</v>
      </c>
      <c r="M11" s="78">
        <v>3</v>
      </c>
      <c r="N11" s="78" t="str">
        <f t="shared" si="1"/>
        <v>гр.4&lt;80%</v>
      </c>
    </row>
    <row r="12" spans="1:14" s="73" customFormat="1" ht="28.5" outlineLevel="1" x14ac:dyDescent="0.2">
      <c r="A12" s="77" t="s">
        <v>124</v>
      </c>
      <c r="B12" s="78" t="s">
        <v>39</v>
      </c>
      <c r="C12" s="83">
        <f>D12</f>
        <v>4</v>
      </c>
      <c r="D12" s="83">
        <v>4</v>
      </c>
      <c r="E12" s="80">
        <f t="shared" si="2"/>
        <v>1</v>
      </c>
      <c r="F12" s="82" t="s">
        <v>3</v>
      </c>
      <c r="G12" s="194">
        <v>2</v>
      </c>
      <c r="H12" s="81">
        <f>IF(F12="прямая",IF(E12&gt;120%,I12,IF(E12&lt;80%,M12,K12)),IF(E12&lt;80%,I12,IF(E12&gt;120%,M12,K12)))</f>
        <v>2</v>
      </c>
      <c r="I12" s="78">
        <v>1</v>
      </c>
      <c r="J12" s="78" t="str">
        <f t="shared" si="0"/>
        <v>гр.4&gt;120%</v>
      </c>
      <c r="K12" s="78">
        <v>2</v>
      </c>
      <c r="L12" s="78" t="s">
        <v>44</v>
      </c>
      <c r="M12" s="78">
        <v>3</v>
      </c>
      <c r="N12" s="78" t="str">
        <f t="shared" si="1"/>
        <v>гр.4&lt;80%</v>
      </c>
    </row>
    <row r="13" spans="1:14" s="73" customFormat="1" ht="42.75" outlineLevel="1" x14ac:dyDescent="0.2">
      <c r="A13" s="77" t="s">
        <v>125</v>
      </c>
      <c r="B13" s="78" t="s">
        <v>39</v>
      </c>
      <c r="C13" s="83">
        <f>D13</f>
        <v>0</v>
      </c>
      <c r="D13" s="83">
        <v>0</v>
      </c>
      <c r="E13" s="80">
        <f>IF(D13=0,0,C13/D13)</f>
        <v>0</v>
      </c>
      <c r="F13" s="82" t="s">
        <v>3</v>
      </c>
      <c r="G13" s="194">
        <v>2</v>
      </c>
      <c r="H13" s="81">
        <f>IF(F13="прямая",IF(E13&gt;120%,I13,IF(E13&lt;80%,M13,K13)),IF(E13&lt;80%,I13,IF(E13&gt;120%,M13,K13)))</f>
        <v>3</v>
      </c>
      <c r="I13" s="78">
        <v>1</v>
      </c>
      <c r="J13" s="78" t="str">
        <f t="shared" si="0"/>
        <v>гр.4&gt;120%</v>
      </c>
      <c r="K13" s="78">
        <v>2</v>
      </c>
      <c r="L13" s="78" t="s">
        <v>44</v>
      </c>
      <c r="M13" s="78">
        <v>3</v>
      </c>
      <c r="N13" s="78" t="str">
        <f t="shared" si="1"/>
        <v>гр.4&lt;80%</v>
      </c>
    </row>
    <row r="14" spans="1:14" s="70" customFormat="1" ht="42.75" x14ac:dyDescent="0.2">
      <c r="A14" s="74" t="s">
        <v>5</v>
      </c>
      <c r="B14" s="75" t="s">
        <v>2</v>
      </c>
      <c r="C14" s="75" t="s">
        <v>2</v>
      </c>
      <c r="D14" s="75" t="s">
        <v>2</v>
      </c>
      <c r="E14" s="75" t="s">
        <v>2</v>
      </c>
      <c r="F14" s="75" t="s">
        <v>2</v>
      </c>
      <c r="G14" s="76">
        <f>AVERAGE(G15:G17)</f>
        <v>2.6666666666666665</v>
      </c>
      <c r="H14" s="76">
        <f>AVERAGE(H15:H17)</f>
        <v>2.6666666666666665</v>
      </c>
      <c r="I14" s="75" t="s">
        <v>2</v>
      </c>
      <c r="J14" s="75" t="s">
        <v>2</v>
      </c>
      <c r="K14" s="75" t="s">
        <v>2</v>
      </c>
      <c r="L14" s="75" t="s">
        <v>2</v>
      </c>
      <c r="M14" s="75" t="s">
        <v>2</v>
      </c>
      <c r="N14" s="75" t="s">
        <v>2</v>
      </c>
    </row>
    <row r="15" spans="1:14" s="73" customFormat="1" ht="28.5" outlineLevel="1" x14ac:dyDescent="0.2">
      <c r="A15" s="77" t="s">
        <v>6</v>
      </c>
      <c r="B15" s="78" t="s">
        <v>43</v>
      </c>
      <c r="C15" s="83">
        <f>D15</f>
        <v>1</v>
      </c>
      <c r="D15" s="83">
        <v>1</v>
      </c>
      <c r="E15" s="80">
        <f>IF(D15=0,0,C15/D15)</f>
        <v>1</v>
      </c>
      <c r="F15" s="78" t="s">
        <v>3</v>
      </c>
      <c r="G15" s="194">
        <v>2</v>
      </c>
      <c r="H15" s="81">
        <f>IF(F15="прямая",IF(E15&gt;120%,I15,IF(E15&lt;80%,M15,K15)),IF(E15&lt;80%,I15,IF(E15&gt;120%,M15,K15)))</f>
        <v>2</v>
      </c>
      <c r="I15" s="78">
        <v>1</v>
      </c>
      <c r="J15" s="78" t="str">
        <f>IF($F15="прямая","гр.4&gt;120%",IF($F15="обратная","гр.4&lt;80%","???"))</f>
        <v>гр.4&gt;120%</v>
      </c>
      <c r="K15" s="78">
        <v>2</v>
      </c>
      <c r="L15" s="78" t="s">
        <v>44</v>
      </c>
      <c r="M15" s="78">
        <v>3</v>
      </c>
      <c r="N15" s="78" t="str">
        <f>IF($F15="прямая","гр.4&lt;80%",IF($F15="обратная","гр.4&gt;120%","???"))</f>
        <v>гр.4&lt;80%</v>
      </c>
    </row>
    <row r="16" spans="1:14" s="73" customFormat="1" ht="42.75" outlineLevel="1" x14ac:dyDescent="0.2">
      <c r="A16" s="77" t="s">
        <v>126</v>
      </c>
      <c r="B16" s="78" t="s">
        <v>43</v>
      </c>
      <c r="C16" s="83">
        <f>D16</f>
        <v>0</v>
      </c>
      <c r="D16" s="83">
        <v>0</v>
      </c>
      <c r="E16" s="80">
        <f>IF(D16=0,0,C16/D16)</f>
        <v>0</v>
      </c>
      <c r="F16" s="78" t="s">
        <v>3</v>
      </c>
      <c r="G16" s="194">
        <v>3</v>
      </c>
      <c r="H16" s="81">
        <f>IF(F16="прямая",IF(E16&gt;120%,I16,IF(E16&lt;80%,M16,K16)),IF(E16&lt;80%,I16,IF(E16&gt;120%,M16,K16)))</f>
        <v>3</v>
      </c>
      <c r="I16" s="78">
        <v>1</v>
      </c>
      <c r="J16" s="78" t="str">
        <f>IF($F16="прямая","гр.4&gt;120%",IF($F16="обратная","гр.4&lt;80%","???"))</f>
        <v>гр.4&gt;120%</v>
      </c>
      <c r="K16" s="78">
        <v>3</v>
      </c>
      <c r="L16" s="78" t="s">
        <v>44</v>
      </c>
      <c r="M16" s="78">
        <v>3</v>
      </c>
      <c r="N16" s="78" t="str">
        <f>IF($F16="прямая","гр.4&lt;80%",IF($F16="обратная","гр.4&gt;120%","???"))</f>
        <v>гр.4&lt;80%</v>
      </c>
    </row>
    <row r="17" spans="1:14" s="73" customFormat="1" ht="42.75" outlineLevel="1" x14ac:dyDescent="0.2">
      <c r="A17" s="77" t="s">
        <v>127</v>
      </c>
      <c r="B17" s="78" t="s">
        <v>43</v>
      </c>
      <c r="C17" s="83">
        <f>D17</f>
        <v>0</v>
      </c>
      <c r="D17" s="83">
        <v>0</v>
      </c>
      <c r="E17" s="80">
        <f>IF(D17=0,0,C17/D17)</f>
        <v>0</v>
      </c>
      <c r="F17" s="78" t="s">
        <v>3</v>
      </c>
      <c r="G17" s="194">
        <v>3</v>
      </c>
      <c r="H17" s="81">
        <f>IF(F17="прямая",IF(E17&gt;120%,I17,IF(E17&lt;80%,M17,K17)),IF(E17&lt;80%,I17,IF(E17&gt;120%,M17,K17)))</f>
        <v>3</v>
      </c>
      <c r="I17" s="78">
        <v>1</v>
      </c>
      <c r="J17" s="78" t="str">
        <f>IF($F17="прямая","гр.4&gt;120%",IF($F17="обратная","гр.4&lt;80%","???"))</f>
        <v>гр.4&gt;120%</v>
      </c>
      <c r="K17" s="78">
        <v>3</v>
      </c>
      <c r="L17" s="78" t="s">
        <v>44</v>
      </c>
      <c r="M17" s="78">
        <v>3</v>
      </c>
      <c r="N17" s="78" t="str">
        <f>IF($F17="прямая","гр.4&lt;80%",IF($F17="обратная","гр.4&gt;120%","???"))</f>
        <v>гр.4&lt;80%</v>
      </c>
    </row>
    <row r="18" spans="1:14" s="70" customFormat="1" ht="42.75" x14ac:dyDescent="0.2">
      <c r="A18" s="74" t="s">
        <v>122</v>
      </c>
      <c r="B18" s="75" t="s">
        <v>43</v>
      </c>
      <c r="C18" s="84">
        <v>1</v>
      </c>
      <c r="D18" s="84">
        <v>1</v>
      </c>
      <c r="E18" s="85">
        <f>IF(D18=0,0,C18/D18)</f>
        <v>1</v>
      </c>
      <c r="F18" s="75" t="s">
        <v>3</v>
      </c>
      <c r="G18" s="195">
        <v>3</v>
      </c>
      <c r="H18" s="76">
        <f>IF(F18="прямая",IF(E18&gt;120%,I18,IF(E18&lt;80%,M18,K18)),IF(E18&lt;80%,I18,IF(E18&gt;120%,M18,K18)))</f>
        <v>2</v>
      </c>
      <c r="I18" s="75">
        <v>1</v>
      </c>
      <c r="J18" s="75" t="str">
        <f>IF($F18="прямая","гр.4&gt;120%",IF($F18="обратная","гр.4&lt;80%","???"))</f>
        <v>гр.4&gt;120%</v>
      </c>
      <c r="K18" s="75">
        <v>2</v>
      </c>
      <c r="L18" s="75" t="s">
        <v>44</v>
      </c>
      <c r="M18" s="75">
        <v>3</v>
      </c>
      <c r="N18" s="75" t="str">
        <f>IF($F18="прямая","гр.4&lt;80%",IF($F18="обратная","гр.4&gt;120%","???"))</f>
        <v>гр.4&lt;80%</v>
      </c>
    </row>
    <row r="19" spans="1:14" s="70" customFormat="1" ht="57" x14ac:dyDescent="0.2">
      <c r="A19" s="74" t="s">
        <v>7</v>
      </c>
      <c r="B19" s="75" t="s">
        <v>43</v>
      </c>
      <c r="C19" s="84">
        <f>D19</f>
        <v>1</v>
      </c>
      <c r="D19" s="84">
        <v>1</v>
      </c>
      <c r="E19" s="85">
        <f>IF(D19=0,0,C19/D19)</f>
        <v>1</v>
      </c>
      <c r="F19" s="75" t="s">
        <v>3</v>
      </c>
      <c r="G19" s="195">
        <v>2</v>
      </c>
      <c r="H19" s="76">
        <f>IF(F19="прямая",IF(E19&gt;120%,I19,IF(E19&lt;80%,M19,K19)),IF(E19&lt;80%,I19,IF(E19&gt;120%,M19,K19)))</f>
        <v>2</v>
      </c>
      <c r="I19" s="75">
        <v>1</v>
      </c>
      <c r="J19" s="75" t="str">
        <f>IF($F19="прямая","гр.4&gt;120%",IF($F19="обратная","гр.4&lt;80%","???"))</f>
        <v>гр.4&gt;120%</v>
      </c>
      <c r="K19" s="75">
        <v>2</v>
      </c>
      <c r="L19" s="75" t="s">
        <v>44</v>
      </c>
      <c r="M19" s="75">
        <v>3</v>
      </c>
      <c r="N19" s="75" t="str">
        <f>IF($F19="прямая","гр.4&lt;80%",IF($F19="обратная","гр.4&gt;120%","???"))</f>
        <v>гр.4&lt;80%</v>
      </c>
    </row>
    <row r="20" spans="1:14" s="70" customFormat="1" ht="42.75" x14ac:dyDescent="0.2">
      <c r="A20" s="74" t="s">
        <v>8</v>
      </c>
      <c r="B20" s="75" t="s">
        <v>2</v>
      </c>
      <c r="C20" s="75" t="s">
        <v>2</v>
      </c>
      <c r="D20" s="75" t="s">
        <v>2</v>
      </c>
      <c r="E20" s="75" t="s">
        <v>2</v>
      </c>
      <c r="F20" s="75" t="s">
        <v>2</v>
      </c>
      <c r="G20" s="76">
        <f>G21</f>
        <v>2</v>
      </c>
      <c r="H20" s="76">
        <f>H21</f>
        <v>2</v>
      </c>
      <c r="I20" s="75" t="s">
        <v>2</v>
      </c>
      <c r="J20" s="75" t="s">
        <v>2</v>
      </c>
      <c r="K20" s="75" t="s">
        <v>2</v>
      </c>
      <c r="L20" s="75" t="s">
        <v>2</v>
      </c>
      <c r="M20" s="75" t="s">
        <v>2</v>
      </c>
      <c r="N20" s="75" t="s">
        <v>2</v>
      </c>
    </row>
    <row r="21" spans="1:14" s="73" customFormat="1" ht="71.25" outlineLevel="1" x14ac:dyDescent="0.2">
      <c r="A21" s="86" t="s">
        <v>10</v>
      </c>
      <c r="B21" s="78" t="s">
        <v>15</v>
      </c>
      <c r="C21" s="79">
        <f>D21</f>
        <v>1</v>
      </c>
      <c r="D21" s="79">
        <v>1</v>
      </c>
      <c r="E21" s="80">
        <f>IF(D21=0,0,C21/D21)</f>
        <v>1</v>
      </c>
      <c r="F21" s="78" t="s">
        <v>9</v>
      </c>
      <c r="G21" s="194">
        <v>2</v>
      </c>
      <c r="H21" s="81">
        <f>IF(F21="прямая",IF(E21&gt;120%,I21,IF(E21&lt;80%,M21,K21)),IF(E21&lt;80%,I21,IF(E21&gt;120%,M21,K21)))</f>
        <v>2</v>
      </c>
      <c r="I21" s="78">
        <v>1</v>
      </c>
      <c r="J21" s="78" t="str">
        <f>IF($F21="прямая","гр.4&gt;120%",IF($F21="обратная","гр.4&lt;80%","???"))</f>
        <v>гр.4&lt;80%</v>
      </c>
      <c r="K21" s="78">
        <v>2</v>
      </c>
      <c r="L21" s="78" t="s">
        <v>44</v>
      </c>
      <c r="M21" s="78">
        <v>3</v>
      </c>
      <c r="N21" s="78" t="str">
        <f>IF($F21="прямая","гр.4&lt;80%",IF($F21="обратная","гр.4&gt;120%","???"))</f>
        <v>гр.4&gt;120%</v>
      </c>
    </row>
    <row r="22" spans="1:14" s="70" customFormat="1" ht="42.75" x14ac:dyDescent="0.2">
      <c r="A22" s="74" t="s">
        <v>11</v>
      </c>
      <c r="B22" s="75" t="s">
        <v>2</v>
      </c>
      <c r="C22" s="75" t="s">
        <v>2</v>
      </c>
      <c r="D22" s="75" t="s">
        <v>2</v>
      </c>
      <c r="E22" s="75" t="s">
        <v>2</v>
      </c>
      <c r="F22" s="75" t="s">
        <v>2</v>
      </c>
      <c r="G22" s="195">
        <f>AVERAGE(G23:G24)</f>
        <v>2</v>
      </c>
      <c r="H22" s="76">
        <f>AVERAGE(H23:H24)</f>
        <v>2</v>
      </c>
      <c r="I22" s="75" t="s">
        <v>2</v>
      </c>
      <c r="J22" s="75" t="s">
        <v>2</v>
      </c>
      <c r="K22" s="75" t="s">
        <v>2</v>
      </c>
      <c r="L22" s="75" t="s">
        <v>2</v>
      </c>
      <c r="M22" s="75" t="s">
        <v>2</v>
      </c>
      <c r="N22" s="75" t="s">
        <v>2</v>
      </c>
    </row>
    <row r="23" spans="1:14" s="73" customFormat="1" ht="57" outlineLevel="1" x14ac:dyDescent="0.2">
      <c r="A23" s="77" t="s">
        <v>12</v>
      </c>
      <c r="B23" s="78" t="s">
        <v>15</v>
      </c>
      <c r="C23" s="79">
        <f>D23</f>
        <v>1</v>
      </c>
      <c r="D23" s="79">
        <v>1</v>
      </c>
      <c r="E23" s="80">
        <f>IF(D23=0,0,C23/D23)</f>
        <v>1</v>
      </c>
      <c r="F23" s="78" t="s">
        <v>9</v>
      </c>
      <c r="G23" s="194">
        <v>2</v>
      </c>
      <c r="H23" s="81">
        <f>IF(F23="прямая",IF(E23&gt;120%,I23,IF(E23&lt;80%,M23,K23)),IF(E23&lt;80%,I23,IF(E23&gt;120%,M23,K23)))</f>
        <v>2</v>
      </c>
      <c r="I23" s="78">
        <v>1</v>
      </c>
      <c r="J23" s="78" t="str">
        <f>IF($F23="прямая","гр.4&gt;120%",IF($F23="обратная","гр.4&lt;80%","???"))</f>
        <v>гр.4&lt;80%</v>
      </c>
      <c r="K23" s="78">
        <v>2</v>
      </c>
      <c r="L23" s="78" t="s">
        <v>44</v>
      </c>
      <c r="M23" s="78">
        <v>3</v>
      </c>
      <c r="N23" s="78" t="str">
        <f>IF($F23="прямая","гр.4&lt;80%",IF($F23="обратная","гр.4&gt;120%","???"))</f>
        <v>гр.4&gt;120%</v>
      </c>
    </row>
    <row r="24" spans="1:14" s="73" customFormat="1" ht="71.25" outlineLevel="1" x14ac:dyDescent="0.2">
      <c r="A24" s="77" t="s">
        <v>13</v>
      </c>
      <c r="B24" s="78" t="s">
        <v>15</v>
      </c>
      <c r="C24" s="79">
        <f>D24</f>
        <v>1</v>
      </c>
      <c r="D24" s="79">
        <v>1</v>
      </c>
      <c r="E24" s="80">
        <f>IF(D24=0,0,C24/D24)</f>
        <v>1</v>
      </c>
      <c r="F24" s="78" t="s">
        <v>9</v>
      </c>
      <c r="G24" s="194">
        <v>2</v>
      </c>
      <c r="H24" s="81">
        <f>IF(F24="прямая",IF(E24&gt;120%,I24,IF(E24&lt;80%,M24,K24)),IF(E24&lt;80%,I24,IF(E24&gt;120%,M24,K24)))</f>
        <v>2</v>
      </c>
      <c r="I24" s="78">
        <v>1</v>
      </c>
      <c r="J24" s="78" t="str">
        <f>IF($F24="прямая","гр.4&gt;120%",IF($F24="обратная","гр.4&lt;80%","???"))</f>
        <v>гр.4&lt;80%</v>
      </c>
      <c r="K24" s="78">
        <v>2</v>
      </c>
      <c r="L24" s="78" t="s">
        <v>44</v>
      </c>
      <c r="M24" s="78">
        <v>3</v>
      </c>
      <c r="N24" s="78" t="str">
        <f>IF($F24="прямая","гр.4&lt;80%",IF($F24="обратная","гр.4&gt;120%","???"))</f>
        <v>гр.4&gt;120%</v>
      </c>
    </row>
    <row r="25" spans="1:14" s="70" customFormat="1" ht="14.25" x14ac:dyDescent="0.2">
      <c r="A25" s="87" t="s">
        <v>14</v>
      </c>
      <c r="B25" s="88" t="s">
        <v>2</v>
      </c>
      <c r="C25" s="88" t="s">
        <v>2</v>
      </c>
      <c r="D25" s="88" t="s">
        <v>2</v>
      </c>
      <c r="E25" s="88" t="s">
        <v>2</v>
      </c>
      <c r="F25" s="88" t="s">
        <v>2</v>
      </c>
      <c r="G25" s="109">
        <f>AVERAGE(G7,G14,G18,G19,G20,G22)</f>
        <v>2.3611111111111112</v>
      </c>
      <c r="H25" s="109">
        <f>AVERAGE(H7,H14,H18,H19,H20,H22)</f>
        <v>2.2361111111111112</v>
      </c>
      <c r="I25" s="88" t="s">
        <v>2</v>
      </c>
      <c r="J25" s="88" t="s">
        <v>2</v>
      </c>
      <c r="K25" s="88" t="s">
        <v>2</v>
      </c>
      <c r="L25" s="88" t="s">
        <v>2</v>
      </c>
      <c r="M25" s="88" t="s">
        <v>2</v>
      </c>
      <c r="N25" s="88" t="s">
        <v>2</v>
      </c>
    </row>
    <row r="26" spans="1:14" ht="39.75" customHeight="1" x14ac:dyDescent="0.2"/>
    <row r="27" spans="1:14" x14ac:dyDescent="0.2">
      <c r="A27" s="63" t="s">
        <v>96</v>
      </c>
    </row>
    <row r="28" spans="1:14" s="89" customFormat="1" ht="19.5" customHeight="1" x14ac:dyDescent="0.2">
      <c r="A28" s="128" t="s">
        <v>113</v>
      </c>
      <c r="B28" s="128"/>
      <c r="C28" s="128"/>
      <c r="D28" s="128"/>
      <c r="E28" s="128"/>
      <c r="F28" s="128"/>
      <c r="G28" s="128"/>
      <c r="H28" s="128"/>
    </row>
    <row r="29" spans="1:14" s="89" customFormat="1" ht="19.5" customHeight="1" x14ac:dyDescent="0.2">
      <c r="A29" s="90"/>
      <c r="B29" s="90"/>
      <c r="C29" s="90"/>
      <c r="D29" s="90"/>
      <c r="E29" s="90"/>
      <c r="F29" s="90"/>
      <c r="G29" s="90"/>
      <c r="H29" s="90"/>
    </row>
    <row r="30" spans="1:14" s="89" customFormat="1" ht="19.5" customHeight="1" x14ac:dyDescent="0.2">
      <c r="A30" s="90"/>
      <c r="B30" s="90"/>
      <c r="C30" s="90"/>
      <c r="D30" s="90"/>
      <c r="E30" s="90"/>
      <c r="F30" s="90"/>
      <c r="G30" s="90"/>
      <c r="H30" s="90"/>
    </row>
    <row r="31" spans="1:14" s="70" customFormat="1" ht="14.25" x14ac:dyDescent="0.2">
      <c r="A31" s="70" t="s">
        <v>128</v>
      </c>
      <c r="C31" s="70" t="s">
        <v>148</v>
      </c>
    </row>
  </sheetData>
  <mergeCells count="11">
    <mergeCell ref="A2:H2"/>
    <mergeCell ref="A1:H1"/>
    <mergeCell ref="H4:H5"/>
    <mergeCell ref="I4:N4"/>
    <mergeCell ref="I6:N6"/>
    <mergeCell ref="A4:A5"/>
    <mergeCell ref="B4:B5"/>
    <mergeCell ref="C4:D4"/>
    <mergeCell ref="E4:E5"/>
    <mergeCell ref="F4:F5"/>
    <mergeCell ref="G4:G5"/>
  </mergeCells>
  <pageMargins left="1.1811023622047245" right="0.39370078740157483" top="0.98425196850393704" bottom="0.98425196850393704" header="0.51181102362204722" footer="0.51181102362204722"/>
  <pageSetup paperSize="8" scale="49" orientation="portrait" r:id="rId1"/>
  <headerFooter alignWithMargins="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O30"/>
  <sheetViews>
    <sheetView view="pageBreakPreview" zoomScale="75" zoomScaleNormal="75" zoomScaleSheetLayoutView="75" workbookViewId="0">
      <selection activeCell="F10" sqref="F10"/>
    </sheetView>
  </sheetViews>
  <sheetFormatPr defaultRowHeight="12.75" outlineLevelRow="1" x14ac:dyDescent="0.2"/>
  <cols>
    <col min="1" max="1" width="18.25" style="1" customWidth="1"/>
    <col min="2" max="2" width="68.75" style="1" customWidth="1"/>
    <col min="3" max="3" width="12.25" style="1" customWidth="1"/>
    <col min="4" max="4" width="13.375" style="1" customWidth="1"/>
    <col min="5" max="5" width="11.5" style="1" customWidth="1"/>
    <col min="6" max="6" width="14.125" style="1" customWidth="1"/>
    <col min="7" max="7" width="11.5" style="1" customWidth="1"/>
    <col min="8" max="8" width="14.75" style="1" customWidth="1"/>
    <col min="9" max="9" width="10.625" style="1" customWidth="1"/>
    <col min="10" max="10" width="11.5" style="1" customWidth="1"/>
    <col min="11" max="11" width="14.625" style="1" customWidth="1"/>
    <col min="12" max="12" width="11.75" style="1" customWidth="1"/>
    <col min="13" max="13" width="17.625" style="1" customWidth="1"/>
    <col min="14" max="14" width="11.625" style="1" customWidth="1"/>
    <col min="15" max="15" width="14.625" style="1" customWidth="1"/>
    <col min="16" max="16384" width="9" style="1"/>
  </cols>
  <sheetData>
    <row r="2" spans="1:15" ht="27.75" customHeight="1" x14ac:dyDescent="0.2">
      <c r="B2" s="256" t="s">
        <v>177</v>
      </c>
      <c r="C2" s="256"/>
      <c r="D2" s="256"/>
      <c r="E2" s="256"/>
      <c r="F2" s="256"/>
      <c r="G2" s="256"/>
      <c r="H2" s="256"/>
      <c r="I2" s="256"/>
    </row>
    <row r="3" spans="1:15" ht="18" x14ac:dyDescent="0.2">
      <c r="B3" s="256" t="s">
        <v>120</v>
      </c>
      <c r="C3" s="256"/>
      <c r="D3" s="256"/>
      <c r="E3" s="256"/>
      <c r="F3" s="256"/>
      <c r="G3" s="256"/>
      <c r="H3" s="256"/>
      <c r="I3" s="256"/>
    </row>
    <row r="4" spans="1:15" ht="19.5" x14ac:dyDescent="0.25">
      <c r="B4" s="40"/>
    </row>
    <row r="5" spans="1:15" s="70" customFormat="1" ht="14.25" x14ac:dyDescent="0.2">
      <c r="B5" s="268" t="s">
        <v>121</v>
      </c>
      <c r="C5" s="262" t="s">
        <v>46</v>
      </c>
      <c r="D5" s="270" t="s">
        <v>165</v>
      </c>
      <c r="E5" s="271"/>
      <c r="F5" s="268" t="s">
        <v>33</v>
      </c>
      <c r="G5" s="268" t="s">
        <v>154</v>
      </c>
      <c r="H5" s="262" t="s">
        <v>59</v>
      </c>
      <c r="I5" s="262" t="s">
        <v>58</v>
      </c>
      <c r="J5" s="268" t="s">
        <v>45</v>
      </c>
      <c r="K5" s="268"/>
      <c r="L5" s="268"/>
      <c r="M5" s="268"/>
      <c r="N5" s="268"/>
      <c r="O5" s="268"/>
    </row>
    <row r="6" spans="1:15" s="70" customFormat="1" ht="28.5" x14ac:dyDescent="0.2">
      <c r="B6" s="268"/>
      <c r="C6" s="263"/>
      <c r="D6" s="130" t="s">
        <v>155</v>
      </c>
      <c r="E6" s="130" t="s">
        <v>156</v>
      </c>
      <c r="F6" s="268"/>
      <c r="G6" s="268"/>
      <c r="H6" s="263"/>
      <c r="I6" s="263"/>
      <c r="J6" s="71" t="s">
        <v>34</v>
      </c>
      <c r="K6" s="71" t="s">
        <v>37</v>
      </c>
      <c r="L6" s="71" t="s">
        <v>35</v>
      </c>
      <c r="M6" s="71" t="s">
        <v>37</v>
      </c>
      <c r="N6" s="71" t="s">
        <v>36</v>
      </c>
      <c r="O6" s="71" t="s">
        <v>37</v>
      </c>
    </row>
    <row r="7" spans="1:15" s="73" customFormat="1" ht="14.25" x14ac:dyDescent="0.2">
      <c r="B7" s="72">
        <v>1</v>
      </c>
      <c r="C7" s="72"/>
      <c r="D7" s="72">
        <v>2</v>
      </c>
      <c r="E7" s="72">
        <v>3</v>
      </c>
      <c r="F7" s="72">
        <v>4</v>
      </c>
      <c r="G7" s="72">
        <v>5</v>
      </c>
      <c r="H7" s="72">
        <v>5</v>
      </c>
      <c r="I7" s="72">
        <v>6</v>
      </c>
      <c r="J7" s="269">
        <v>7</v>
      </c>
      <c r="K7" s="269"/>
      <c r="L7" s="269"/>
      <c r="M7" s="269"/>
      <c r="N7" s="269"/>
      <c r="O7" s="269"/>
    </row>
    <row r="8" spans="1:15" s="70" customFormat="1" ht="28.5" x14ac:dyDescent="0.2">
      <c r="B8" s="91" t="s">
        <v>179</v>
      </c>
      <c r="C8" s="92" t="s">
        <v>2</v>
      </c>
      <c r="D8" s="92" t="s">
        <v>2</v>
      </c>
      <c r="E8" s="92" t="s">
        <v>2</v>
      </c>
      <c r="F8" s="92" t="s">
        <v>2</v>
      </c>
      <c r="G8" s="92" t="s">
        <v>2</v>
      </c>
      <c r="H8" s="99">
        <f>AVERAGE(H9,H10,H13)</f>
        <v>0.33333333333333331</v>
      </c>
      <c r="I8" s="99">
        <f>AVERAGE(I9,I10,I13)</f>
        <v>0.33333333333333331</v>
      </c>
      <c r="J8" s="95" t="s">
        <v>2</v>
      </c>
      <c r="K8" s="92" t="s">
        <v>2</v>
      </c>
      <c r="L8" s="95" t="s">
        <v>2</v>
      </c>
      <c r="M8" s="92" t="s">
        <v>2</v>
      </c>
      <c r="N8" s="95" t="s">
        <v>2</v>
      </c>
      <c r="O8" s="92" t="s">
        <v>2</v>
      </c>
    </row>
    <row r="9" spans="1:15" s="73" customFormat="1" ht="57" outlineLevel="1" x14ac:dyDescent="0.2">
      <c r="B9" s="77" t="s">
        <v>190</v>
      </c>
      <c r="C9" s="78" t="s">
        <v>48</v>
      </c>
      <c r="D9" s="83">
        <v>10</v>
      </c>
      <c r="E9" s="83">
        <v>10</v>
      </c>
      <c r="F9" s="80">
        <f>IF(E9=0,0,D9/E9)</f>
        <v>1</v>
      </c>
      <c r="G9" s="78" t="s">
        <v>9</v>
      </c>
      <c r="H9" s="96">
        <v>0.5</v>
      </c>
      <c r="I9" s="97">
        <f>IF(G9="прямая",IF(F9&gt;120%,J9,IF(F9&lt;80%,N9,L9)),IF(F9&lt;80%,J9,IF(F9&gt;120%,N9,L9)))</f>
        <v>0.5</v>
      </c>
      <c r="J9" s="98">
        <v>0.25</v>
      </c>
      <c r="K9" s="78" t="str">
        <f t="shared" ref="K9:K20" si="0">IF($G9="прямая","гр.4&gt;120%",IF($G9="обратная","гр.4&lt;80%","???"))</f>
        <v>гр.4&lt;80%</v>
      </c>
      <c r="L9" s="98">
        <v>0.5</v>
      </c>
      <c r="M9" s="78" t="s">
        <v>44</v>
      </c>
      <c r="N9" s="98">
        <v>0.75</v>
      </c>
      <c r="O9" s="78" t="str">
        <f t="shared" ref="O9:O20" si="1">IF($G9="прямая","гр.4&lt;80%",IF($G9="обратная","гр.4&gt;120%","???"))</f>
        <v>гр.4&gt;120%</v>
      </c>
    </row>
    <row r="10" spans="1:15" s="73" customFormat="1" ht="42.75" outlineLevel="1" x14ac:dyDescent="0.2">
      <c r="B10" s="77" t="s">
        <v>180</v>
      </c>
      <c r="C10" s="78" t="s">
        <v>2</v>
      </c>
      <c r="D10" s="78" t="s">
        <v>2</v>
      </c>
      <c r="E10" s="78" t="s">
        <v>2</v>
      </c>
      <c r="F10" s="78" t="s">
        <v>2</v>
      </c>
      <c r="G10" s="78" t="s">
        <v>2</v>
      </c>
      <c r="H10" s="97">
        <f>AVERAGE(H11:H12)</f>
        <v>0.25</v>
      </c>
      <c r="I10" s="97">
        <f>AVERAGE(I11:I12)</f>
        <v>0.25</v>
      </c>
      <c r="J10" s="98" t="s">
        <v>2</v>
      </c>
      <c r="K10" s="78" t="s">
        <v>2</v>
      </c>
      <c r="L10" s="98" t="s">
        <v>2</v>
      </c>
      <c r="M10" s="78" t="s">
        <v>2</v>
      </c>
      <c r="N10" s="98" t="s">
        <v>2</v>
      </c>
      <c r="O10" s="78" t="s">
        <v>2</v>
      </c>
    </row>
    <row r="11" spans="1:15" s="73" customFormat="1" ht="42.75" outlineLevel="1" x14ac:dyDescent="0.2">
      <c r="B11" s="77" t="s">
        <v>129</v>
      </c>
      <c r="C11" s="78" t="s">
        <v>48</v>
      </c>
      <c r="D11" s="83">
        <f>E11</f>
        <v>0</v>
      </c>
      <c r="E11" s="83">
        <v>0</v>
      </c>
      <c r="F11" s="80">
        <f>IF(E11=0,0,D11/E11)</f>
        <v>0</v>
      </c>
      <c r="G11" s="78" t="s">
        <v>9</v>
      </c>
      <c r="H11" s="96">
        <v>0.25</v>
      </c>
      <c r="I11" s="97">
        <f>IF(G11="прямая",IF(F11&gt;120%,J11,IF(F11&lt;80%,N11,L11)),IF(F11&lt;80%,J11,IF(F11&gt;120%,N11,L11)))</f>
        <v>0.25</v>
      </c>
      <c r="J11" s="98">
        <v>0.25</v>
      </c>
      <c r="K11" s="78" t="str">
        <f t="shared" si="0"/>
        <v>гр.4&lt;80%</v>
      </c>
      <c r="L11" s="98">
        <v>0.5</v>
      </c>
      <c r="M11" s="78" t="s">
        <v>44</v>
      </c>
      <c r="N11" s="98">
        <v>0.75</v>
      </c>
      <c r="O11" s="78" t="str">
        <f t="shared" si="1"/>
        <v>гр.4&gt;120%</v>
      </c>
    </row>
    <row r="12" spans="1:15" s="73" customFormat="1" ht="14.25" outlineLevel="1" x14ac:dyDescent="0.2">
      <c r="B12" s="77" t="s">
        <v>130</v>
      </c>
      <c r="C12" s="78" t="s">
        <v>48</v>
      </c>
      <c r="D12" s="83">
        <f>E12</f>
        <v>0</v>
      </c>
      <c r="E12" s="83">
        <v>0</v>
      </c>
      <c r="F12" s="80">
        <f>IF(E12=0,0,D12/E12)</f>
        <v>0</v>
      </c>
      <c r="G12" s="78" t="s">
        <v>9</v>
      </c>
      <c r="H12" s="96">
        <v>0.25</v>
      </c>
      <c r="I12" s="97">
        <f>IF(G12="прямая",IF(F12&gt;120%,J12,IF(F12&lt;80%,N12,L12)),IF(F12&lt;80%,J12,IF(F12&gt;120%,N12,L12)))</f>
        <v>0.25</v>
      </c>
      <c r="J12" s="98">
        <v>0.25</v>
      </c>
      <c r="K12" s="78" t="str">
        <f t="shared" si="0"/>
        <v>гр.4&lt;80%</v>
      </c>
      <c r="L12" s="98">
        <v>0.5</v>
      </c>
      <c r="M12" s="78" t="s">
        <v>44</v>
      </c>
      <c r="N12" s="98">
        <v>0.75</v>
      </c>
      <c r="O12" s="78" t="str">
        <f t="shared" si="1"/>
        <v>гр.4&gt;120%</v>
      </c>
    </row>
    <row r="13" spans="1:15" s="73" customFormat="1" ht="85.5" outlineLevel="1" x14ac:dyDescent="0.2">
      <c r="B13" s="77" t="s">
        <v>181</v>
      </c>
      <c r="C13" s="78" t="s">
        <v>39</v>
      </c>
      <c r="D13" s="83">
        <f>E13</f>
        <v>0</v>
      </c>
      <c r="E13" s="83">
        <v>0</v>
      </c>
      <c r="F13" s="80">
        <f>IF(E13=0,0,D13/E13)</f>
        <v>0</v>
      </c>
      <c r="G13" s="78" t="s">
        <v>9</v>
      </c>
      <c r="H13" s="96">
        <v>0.25</v>
      </c>
      <c r="I13" s="97">
        <f>IF(G13="прямая",IF(F13&gt;120%,J13,IF(F13&lt;80%,N13,L13)),IF(F13&lt;80%,J13,IF(F13&gt;120%,N13,L13)))</f>
        <v>0.25</v>
      </c>
      <c r="J13" s="98">
        <v>0.25</v>
      </c>
      <c r="K13" s="78" t="str">
        <f t="shared" si="0"/>
        <v>гр.4&lt;80%</v>
      </c>
      <c r="L13" s="98">
        <v>0.5</v>
      </c>
      <c r="M13" s="78" t="s">
        <v>44</v>
      </c>
      <c r="N13" s="98">
        <v>0.75</v>
      </c>
      <c r="O13" s="78" t="str">
        <f t="shared" si="1"/>
        <v>гр.4&gt;120%</v>
      </c>
    </row>
    <row r="14" spans="1:15" s="70" customFormat="1" ht="42.75" x14ac:dyDescent="0.2">
      <c r="B14" s="91" t="s">
        <v>182</v>
      </c>
      <c r="C14" s="92" t="s">
        <v>2</v>
      </c>
      <c r="D14" s="92" t="s">
        <v>2</v>
      </c>
      <c r="E14" s="92" t="s">
        <v>2</v>
      </c>
      <c r="F14" s="93" t="s">
        <v>2</v>
      </c>
      <c r="G14" s="92" t="s">
        <v>2</v>
      </c>
      <c r="H14" s="99">
        <f>H15</f>
        <v>0.25</v>
      </c>
      <c r="I14" s="99">
        <f>I15</f>
        <v>0.25</v>
      </c>
      <c r="J14" s="95" t="s">
        <v>2</v>
      </c>
      <c r="K14" s="92" t="s">
        <v>2</v>
      </c>
      <c r="L14" s="95" t="s">
        <v>2</v>
      </c>
      <c r="M14" s="92" t="s">
        <v>2</v>
      </c>
      <c r="N14" s="95" t="s">
        <v>2</v>
      </c>
      <c r="O14" s="92" t="s">
        <v>2</v>
      </c>
    </row>
    <row r="15" spans="1:15" s="73" customFormat="1" ht="42.75" outlineLevel="1" x14ac:dyDescent="0.2">
      <c r="A15" s="94"/>
      <c r="B15" s="77" t="s">
        <v>183</v>
      </c>
      <c r="C15" s="78" t="s">
        <v>39</v>
      </c>
      <c r="D15" s="83">
        <v>0</v>
      </c>
      <c r="E15" s="83">
        <v>0</v>
      </c>
      <c r="F15" s="80">
        <f>IF(E15=0,0,D15/E15)</f>
        <v>0</v>
      </c>
      <c r="G15" s="78" t="s">
        <v>9</v>
      </c>
      <c r="H15" s="96">
        <v>0.25</v>
      </c>
      <c r="I15" s="97">
        <f>IF(G15="прямая",IF(F15&gt;120%,J15,IF(F15&lt;80%,N15,L15)),IF(F15&lt;80%,J15,IF(F15&gt;120%,N15,L15)))</f>
        <v>0.25</v>
      </c>
      <c r="J15" s="98">
        <v>0.25</v>
      </c>
      <c r="K15" s="78" t="str">
        <f t="shared" si="0"/>
        <v>гр.4&lt;80%</v>
      </c>
      <c r="L15" s="98">
        <v>0.5</v>
      </c>
      <c r="M15" s="78" t="s">
        <v>44</v>
      </c>
      <c r="N15" s="98">
        <v>0.75</v>
      </c>
      <c r="O15" s="78" t="str">
        <f t="shared" si="1"/>
        <v>гр.4&gt;120%</v>
      </c>
    </row>
    <row r="16" spans="1:15" s="70" customFormat="1" ht="28.5" x14ac:dyDescent="0.2">
      <c r="B16" s="91" t="s">
        <v>184</v>
      </c>
      <c r="C16" s="75" t="s">
        <v>2</v>
      </c>
      <c r="D16" s="75" t="s">
        <v>2</v>
      </c>
      <c r="E16" s="75" t="s">
        <v>2</v>
      </c>
      <c r="F16" s="93" t="s">
        <v>2</v>
      </c>
      <c r="G16" s="75" t="s">
        <v>2</v>
      </c>
      <c r="H16" s="99">
        <f>AVERAGE(H17,H18)</f>
        <v>0.375</v>
      </c>
      <c r="I16" s="99">
        <f>AVERAGE(I17,I18)</f>
        <v>0.375</v>
      </c>
      <c r="J16" s="95" t="s">
        <v>2</v>
      </c>
      <c r="K16" s="92" t="s">
        <v>2</v>
      </c>
      <c r="L16" s="95" t="s">
        <v>2</v>
      </c>
      <c r="M16" s="92" t="s">
        <v>2</v>
      </c>
      <c r="N16" s="95" t="s">
        <v>2</v>
      </c>
      <c r="O16" s="92" t="s">
        <v>2</v>
      </c>
    </row>
    <row r="17" spans="1:15" s="73" customFormat="1" ht="54.75" customHeight="1" outlineLevel="1" x14ac:dyDescent="0.2">
      <c r="A17" s="102" t="s">
        <v>116</v>
      </c>
      <c r="B17" s="77" t="s">
        <v>185</v>
      </c>
      <c r="C17" s="78" t="s">
        <v>43</v>
      </c>
      <c r="D17" s="83">
        <f>E17</f>
        <v>1</v>
      </c>
      <c r="E17" s="83">
        <v>1</v>
      </c>
      <c r="F17" s="80">
        <f>IF(E17=0,0,D17/E17)</f>
        <v>1</v>
      </c>
      <c r="G17" s="78" t="s">
        <v>3</v>
      </c>
      <c r="H17" s="96">
        <f>L17</f>
        <v>0.5</v>
      </c>
      <c r="I17" s="97">
        <f>IF(G17="прямая",IF(F17&gt;120%,J17,IF(F17&lt;80%,N17,L17)),IF(F17&lt;80%,J17,IF(F17&gt;120%,N17,L17)))</f>
        <v>0.5</v>
      </c>
      <c r="J17" s="98">
        <v>0.25</v>
      </c>
      <c r="K17" s="78" t="str">
        <f t="shared" si="0"/>
        <v>гр.4&gt;120%</v>
      </c>
      <c r="L17" s="98">
        <v>0.5</v>
      </c>
      <c r="M17" s="78" t="s">
        <v>44</v>
      </c>
      <c r="N17" s="98">
        <v>0.75</v>
      </c>
      <c r="O17" s="78" t="str">
        <f t="shared" si="1"/>
        <v>гр.4&lt;80%</v>
      </c>
    </row>
    <row r="18" spans="1:15" s="73" customFormat="1" ht="71.25" outlineLevel="1" x14ac:dyDescent="0.2">
      <c r="B18" s="77" t="s">
        <v>186</v>
      </c>
      <c r="C18" s="78" t="s">
        <v>39</v>
      </c>
      <c r="D18" s="83">
        <f>E18</f>
        <v>0</v>
      </c>
      <c r="E18" s="83">
        <v>0</v>
      </c>
      <c r="F18" s="80">
        <f>IF(E18=0,0,D18/E18)</f>
        <v>0</v>
      </c>
      <c r="G18" s="78" t="s">
        <v>9</v>
      </c>
      <c r="H18" s="96">
        <v>0.25</v>
      </c>
      <c r="I18" s="97">
        <f>IF(G18="прямая",IF(F18&gt;120%,J18,IF(F18&lt;80%,N18,L18)),IF(F18&lt;80%,J18,IF(F18&gt;120%,N18,L18)))</f>
        <v>0.25</v>
      </c>
      <c r="J18" s="98">
        <v>0.25</v>
      </c>
      <c r="K18" s="78" t="str">
        <f t="shared" si="0"/>
        <v>гр.4&lt;80%</v>
      </c>
      <c r="L18" s="98">
        <v>0.5</v>
      </c>
      <c r="M18" s="78" t="s">
        <v>44</v>
      </c>
      <c r="N18" s="98">
        <v>0.75</v>
      </c>
      <c r="O18" s="78" t="str">
        <f t="shared" si="1"/>
        <v>гр.4&gt;120%</v>
      </c>
    </row>
    <row r="19" spans="1:15" s="70" customFormat="1" ht="42.75" x14ac:dyDescent="0.2">
      <c r="B19" s="91" t="s">
        <v>187</v>
      </c>
      <c r="C19" s="75" t="s">
        <v>2</v>
      </c>
      <c r="D19" s="75" t="s">
        <v>2</v>
      </c>
      <c r="E19" s="75" t="s">
        <v>2</v>
      </c>
      <c r="F19" s="93" t="s">
        <v>2</v>
      </c>
      <c r="G19" s="75" t="s">
        <v>2</v>
      </c>
      <c r="H19" s="99">
        <f>H20</f>
        <v>0.1</v>
      </c>
      <c r="I19" s="99">
        <f>I20</f>
        <v>0.1</v>
      </c>
      <c r="J19" s="100" t="s">
        <v>2</v>
      </c>
      <c r="K19" s="75" t="s">
        <v>2</v>
      </c>
      <c r="L19" s="100" t="s">
        <v>2</v>
      </c>
      <c r="M19" s="75" t="s">
        <v>2</v>
      </c>
      <c r="N19" s="100" t="s">
        <v>2</v>
      </c>
      <c r="O19" s="75" t="s">
        <v>2</v>
      </c>
    </row>
    <row r="20" spans="1:15" s="73" customFormat="1" ht="57" outlineLevel="1" x14ac:dyDescent="0.2">
      <c r="B20" s="77" t="s">
        <v>188</v>
      </c>
      <c r="C20" s="78" t="s">
        <v>39</v>
      </c>
      <c r="D20" s="83">
        <f>E20</f>
        <v>0</v>
      </c>
      <c r="E20" s="83">
        <v>0</v>
      </c>
      <c r="F20" s="80">
        <f>IF(E20=0,0,D20/E20)</f>
        <v>0</v>
      </c>
      <c r="G20" s="78" t="s">
        <v>9</v>
      </c>
      <c r="H20" s="96">
        <v>0.1</v>
      </c>
      <c r="I20" s="97">
        <f>IF(G20="прямая",IF(F20&gt;120%,J20,IF(F20&lt;80%,N20,L20)),IF(F20&lt;80%,J20,IF(F20&gt;120%,N20,L20)))</f>
        <v>0.1</v>
      </c>
      <c r="J20" s="98">
        <v>0.1</v>
      </c>
      <c r="K20" s="78" t="str">
        <f t="shared" si="0"/>
        <v>гр.4&lt;80%</v>
      </c>
      <c r="L20" s="98">
        <v>0.2</v>
      </c>
      <c r="M20" s="78" t="s">
        <v>44</v>
      </c>
      <c r="N20" s="98">
        <v>0.3</v>
      </c>
      <c r="O20" s="78" t="str">
        <f t="shared" si="1"/>
        <v>гр.4&gt;120%</v>
      </c>
    </row>
    <row r="21" spans="1:15" s="70" customFormat="1" ht="14.25" x14ac:dyDescent="0.2">
      <c r="B21" s="87" t="s">
        <v>189</v>
      </c>
      <c r="C21" s="88" t="s">
        <v>2</v>
      </c>
      <c r="D21" s="88" t="s">
        <v>2</v>
      </c>
      <c r="E21" s="88" t="s">
        <v>2</v>
      </c>
      <c r="F21" s="88" t="s">
        <v>2</v>
      </c>
      <c r="G21" s="88" t="s">
        <v>2</v>
      </c>
      <c r="H21" s="109">
        <f>AVERAGE(H8,H14,H16,H19)</f>
        <v>0.26458333333333334</v>
      </c>
      <c r="I21" s="109">
        <f>AVERAGE(I8,I14,I16,I19)</f>
        <v>0.26458333333333334</v>
      </c>
      <c r="J21" s="88" t="s">
        <v>2</v>
      </c>
      <c r="K21" s="88" t="s">
        <v>2</v>
      </c>
      <c r="L21" s="88" t="s">
        <v>2</v>
      </c>
      <c r="M21" s="88" t="s">
        <v>2</v>
      </c>
      <c r="N21" s="88" t="s">
        <v>2</v>
      </c>
      <c r="O21" s="88" t="s">
        <v>2</v>
      </c>
    </row>
    <row r="24" spans="1:15" x14ac:dyDescent="0.2">
      <c r="B24" s="63" t="s">
        <v>96</v>
      </c>
    </row>
    <row r="25" spans="1:15" x14ac:dyDescent="0.2">
      <c r="B25" s="128" t="s">
        <v>113</v>
      </c>
      <c r="C25" s="128"/>
      <c r="D25" s="128"/>
      <c r="E25" s="128"/>
      <c r="F25" s="128"/>
      <c r="G25" s="128"/>
      <c r="H25" s="128"/>
      <c r="I25" s="128"/>
    </row>
    <row r="26" spans="1:15" ht="32.25" customHeight="1" x14ac:dyDescent="0.2">
      <c r="B26" s="272" t="s">
        <v>117</v>
      </c>
      <c r="C26" s="272"/>
      <c r="D26" s="272"/>
      <c r="E26" s="272"/>
      <c r="F26" s="272"/>
      <c r="G26" s="272"/>
      <c r="H26" s="272"/>
      <c r="I26" s="272"/>
    </row>
    <row r="27" spans="1:15" ht="30.75" customHeight="1" x14ac:dyDescent="0.2">
      <c r="B27" s="272" t="s">
        <v>105</v>
      </c>
      <c r="C27" s="272"/>
      <c r="D27" s="272"/>
      <c r="E27" s="272"/>
      <c r="F27" s="272"/>
      <c r="G27" s="272"/>
      <c r="H27" s="129"/>
      <c r="I27" s="129"/>
    </row>
    <row r="30" spans="1:15" s="67" customFormat="1" ht="30" customHeight="1" x14ac:dyDescent="0.2">
      <c r="B30" s="68" t="s">
        <v>128</v>
      </c>
      <c r="C30" s="68"/>
      <c r="D30" s="68" t="s">
        <v>148</v>
      </c>
      <c r="E30" s="68"/>
      <c r="F30" s="68"/>
      <c r="H30" s="68"/>
      <c r="I30" s="68"/>
    </row>
  </sheetData>
  <mergeCells count="13">
    <mergeCell ref="B2:I2"/>
    <mergeCell ref="B3:I3"/>
    <mergeCell ref="I5:I6"/>
    <mergeCell ref="B27:G27"/>
    <mergeCell ref="J5:O5"/>
    <mergeCell ref="J7:O7"/>
    <mergeCell ref="B5:B6"/>
    <mergeCell ref="C5:C6"/>
    <mergeCell ref="D5:E5"/>
    <mergeCell ref="F5:F6"/>
    <mergeCell ref="G5:G6"/>
    <mergeCell ref="H5:H6"/>
    <mergeCell ref="B26:I26"/>
  </mergeCells>
  <pageMargins left="1.1811023622047245" right="0.39370078740157483" top="0.98425196850393704" bottom="0.98425196850393704" header="0.51181102362204722" footer="0.51181102362204722"/>
  <pageSetup paperSize="8" scale="47" orientation="portrait" r:id="rId1"/>
  <headerFooter alignWithMargins="0"/>
  <rowBreaks count="1" manualBreakCount="1">
    <brk id="30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"/>
  <sheetViews>
    <sheetView view="pageBreakPreview" topLeftCell="B19" zoomScale="75" zoomScaleNormal="75" zoomScaleSheetLayoutView="75" workbookViewId="0">
      <selection activeCell="F12" sqref="F12"/>
    </sheetView>
  </sheetViews>
  <sheetFormatPr defaultRowHeight="12.75" outlineLevelRow="1" x14ac:dyDescent="0.2"/>
  <cols>
    <col min="1" max="1" width="5" style="1" hidden="1" customWidth="1"/>
    <col min="2" max="2" width="66" style="1" customWidth="1"/>
    <col min="3" max="3" width="14.5" style="1" customWidth="1"/>
    <col min="4" max="4" width="11" style="1" customWidth="1"/>
    <col min="5" max="5" width="10" style="1" customWidth="1"/>
    <col min="6" max="6" width="13.875" style="1" customWidth="1"/>
    <col min="7" max="7" width="10.75" style="1" customWidth="1"/>
    <col min="8" max="8" width="14.75" style="1" customWidth="1"/>
    <col min="9" max="9" width="10" style="1" customWidth="1"/>
    <col min="10" max="10" width="11.5" style="1" customWidth="1"/>
    <col min="11" max="11" width="14.625" style="1" customWidth="1"/>
    <col min="12" max="12" width="11.75" style="1" customWidth="1"/>
    <col min="13" max="13" width="19.75" style="1" customWidth="1"/>
    <col min="14" max="14" width="11.625" style="1" customWidth="1"/>
    <col min="15" max="15" width="14.625" style="1" customWidth="1"/>
    <col min="16" max="16384" width="9" style="1"/>
  </cols>
  <sheetData>
    <row r="1" spans="1:15" ht="27.75" customHeight="1" x14ac:dyDescent="0.2">
      <c r="B1" s="256" t="s">
        <v>176</v>
      </c>
      <c r="C1" s="256"/>
      <c r="D1" s="256"/>
      <c r="E1" s="256"/>
      <c r="F1" s="256"/>
      <c r="G1" s="256"/>
      <c r="H1" s="256"/>
      <c r="I1" s="256"/>
    </row>
    <row r="2" spans="1:15" ht="33.75" customHeight="1" x14ac:dyDescent="0.2">
      <c r="B2" s="256" t="s">
        <v>120</v>
      </c>
      <c r="C2" s="256"/>
      <c r="D2" s="256"/>
      <c r="E2" s="256"/>
      <c r="F2" s="256"/>
      <c r="G2" s="256"/>
      <c r="H2" s="256"/>
      <c r="I2" s="256"/>
    </row>
    <row r="5" spans="1:15" s="70" customFormat="1" ht="14.25" x14ac:dyDescent="0.2">
      <c r="B5" s="268" t="s">
        <v>121</v>
      </c>
      <c r="C5" s="262" t="s">
        <v>46</v>
      </c>
      <c r="D5" s="270" t="s">
        <v>165</v>
      </c>
      <c r="E5" s="271"/>
      <c r="F5" s="268" t="s">
        <v>33</v>
      </c>
      <c r="G5" s="268" t="s">
        <v>154</v>
      </c>
      <c r="H5" s="262" t="s">
        <v>59</v>
      </c>
      <c r="I5" s="262" t="s">
        <v>58</v>
      </c>
      <c r="J5" s="268" t="s">
        <v>45</v>
      </c>
      <c r="K5" s="268"/>
      <c r="L5" s="268"/>
      <c r="M5" s="268"/>
      <c r="N5" s="268"/>
      <c r="O5" s="268"/>
    </row>
    <row r="6" spans="1:15" s="70" customFormat="1" ht="28.5" x14ac:dyDescent="0.2">
      <c r="B6" s="268"/>
      <c r="C6" s="263"/>
      <c r="D6" s="130" t="s">
        <v>155</v>
      </c>
      <c r="E6" s="130" t="s">
        <v>156</v>
      </c>
      <c r="F6" s="268"/>
      <c r="G6" s="268"/>
      <c r="H6" s="263"/>
      <c r="I6" s="263"/>
      <c r="J6" s="71" t="s">
        <v>34</v>
      </c>
      <c r="K6" s="71" t="s">
        <v>37</v>
      </c>
      <c r="L6" s="71" t="s">
        <v>35</v>
      </c>
      <c r="M6" s="71" t="s">
        <v>37</v>
      </c>
      <c r="N6" s="71" t="s">
        <v>36</v>
      </c>
      <c r="O6" s="71" t="s">
        <v>37</v>
      </c>
    </row>
    <row r="7" spans="1:15" s="73" customFormat="1" ht="14.25" x14ac:dyDescent="0.2">
      <c r="B7" s="72">
        <v>1</v>
      </c>
      <c r="C7" s="72"/>
      <c r="D7" s="72">
        <v>2</v>
      </c>
      <c r="E7" s="72">
        <v>3</v>
      </c>
      <c r="F7" s="72">
        <v>4</v>
      </c>
      <c r="G7" s="72">
        <v>5</v>
      </c>
      <c r="H7" s="72">
        <v>5</v>
      </c>
      <c r="I7" s="72">
        <v>6</v>
      </c>
      <c r="J7" s="269">
        <v>7</v>
      </c>
      <c r="K7" s="269"/>
      <c r="L7" s="269"/>
      <c r="M7" s="269"/>
      <c r="N7" s="269"/>
      <c r="O7" s="269"/>
    </row>
    <row r="8" spans="1:15" s="73" customFormat="1" ht="14.25" x14ac:dyDescent="0.2">
      <c r="B8" s="103" t="s">
        <v>30</v>
      </c>
      <c r="C8" s="104"/>
      <c r="D8" s="104"/>
      <c r="E8" s="104"/>
      <c r="F8" s="104"/>
      <c r="G8" s="104"/>
      <c r="H8" s="104"/>
      <c r="I8" s="104"/>
      <c r="J8" s="105" t="s">
        <v>2</v>
      </c>
      <c r="K8" s="105" t="s">
        <v>2</v>
      </c>
      <c r="L8" s="105" t="s">
        <v>2</v>
      </c>
      <c r="M8" s="105" t="s">
        <v>2</v>
      </c>
      <c r="N8" s="105" t="s">
        <v>2</v>
      </c>
      <c r="O8" s="106" t="s">
        <v>2</v>
      </c>
    </row>
    <row r="9" spans="1:15" s="70" customFormat="1" ht="42.75" x14ac:dyDescent="0.2">
      <c r="B9" s="91" t="s">
        <v>131</v>
      </c>
      <c r="C9" s="92" t="s">
        <v>43</v>
      </c>
      <c r="D9" s="84">
        <f>E9</f>
        <v>0</v>
      </c>
      <c r="E9" s="84">
        <v>0</v>
      </c>
      <c r="F9" s="85">
        <f>IF(E9=0,0,D9/E9)</f>
        <v>0</v>
      </c>
      <c r="G9" s="92" t="s">
        <v>3</v>
      </c>
      <c r="H9" s="195">
        <v>3</v>
      </c>
      <c r="I9" s="76">
        <f>IF(G9="прямая",IF(F9&gt;120%,J9,IF(F9&lt;80%,N9,L9)),IF(F9&lt;80%,J9,IF(F9&gt;120%,N9,L9)))</f>
        <v>3</v>
      </c>
      <c r="J9" s="92">
        <v>1</v>
      </c>
      <c r="K9" s="92" t="str">
        <f t="shared" ref="K9:K27" si="0">IF($G9="прямая","гр.4&gt;120%",IF($G9="обратная","гр.4&lt;80%","???"))</f>
        <v>гр.4&gt;120%</v>
      </c>
      <c r="L9" s="92">
        <v>2</v>
      </c>
      <c r="M9" s="92" t="s">
        <v>44</v>
      </c>
      <c r="N9" s="92">
        <v>3</v>
      </c>
      <c r="O9" s="92" t="str">
        <f t="shared" ref="O9:O27" si="1">IF($G9="прямая","гр.4&lt;80%",IF($G9="обратная","гр.4&gt;120%","???"))</f>
        <v>гр.4&lt;80%</v>
      </c>
    </row>
    <row r="10" spans="1:15" s="70" customFormat="1" ht="14.25" x14ac:dyDescent="0.2">
      <c r="B10" s="91" t="s">
        <v>16</v>
      </c>
      <c r="C10" s="75" t="s">
        <v>2</v>
      </c>
      <c r="D10" s="75" t="s">
        <v>2</v>
      </c>
      <c r="E10" s="75" t="s">
        <v>2</v>
      </c>
      <c r="F10" s="93" t="s">
        <v>2</v>
      </c>
      <c r="G10" s="75" t="s">
        <v>2</v>
      </c>
      <c r="H10" s="195">
        <f>AVERAGE(H11:H16)</f>
        <v>2.1666666666666665</v>
      </c>
      <c r="I10" s="76">
        <f>AVERAGE(I11:I16)</f>
        <v>2</v>
      </c>
      <c r="J10" s="75" t="s">
        <v>2</v>
      </c>
      <c r="K10" s="75" t="s">
        <v>2</v>
      </c>
      <c r="L10" s="75" t="s">
        <v>2</v>
      </c>
      <c r="M10" s="75" t="s">
        <v>2</v>
      </c>
      <c r="N10" s="75" t="s">
        <v>2</v>
      </c>
      <c r="O10" s="75" t="s">
        <v>2</v>
      </c>
    </row>
    <row r="11" spans="1:15" s="73" customFormat="1" ht="63" customHeight="1" outlineLevel="1" x14ac:dyDescent="0.2">
      <c r="A11" s="94" t="s">
        <v>110</v>
      </c>
      <c r="B11" s="77" t="s">
        <v>17</v>
      </c>
      <c r="C11" s="78" t="s">
        <v>15</v>
      </c>
      <c r="D11" s="107">
        <v>1</v>
      </c>
      <c r="E11" s="107">
        <v>1</v>
      </c>
      <c r="F11" s="80">
        <f t="shared" ref="F11:F16" si="2">IF(E11=0,0,D11/E11)</f>
        <v>1</v>
      </c>
      <c r="G11" s="78" t="s">
        <v>9</v>
      </c>
      <c r="H11" s="194">
        <v>2</v>
      </c>
      <c r="I11" s="81">
        <f t="shared" ref="I11:I16" si="3">IF(G11="прямая",IF(F11&gt;120%,J11,IF(F11&lt;80%,N11,L11)),IF(F11&lt;80%,J11,IF(F11&gt;120%,N11,L11)))</f>
        <v>2</v>
      </c>
      <c r="J11" s="78">
        <v>1</v>
      </c>
      <c r="K11" s="78" t="str">
        <f t="shared" si="0"/>
        <v>гр.4&lt;80%</v>
      </c>
      <c r="L11" s="78">
        <v>2</v>
      </c>
      <c r="M11" s="78" t="s">
        <v>44</v>
      </c>
      <c r="N11" s="78">
        <v>3</v>
      </c>
      <c r="O11" s="78" t="str">
        <f t="shared" si="1"/>
        <v>гр.4&gt;120%</v>
      </c>
    </row>
    <row r="12" spans="1:15" s="73" customFormat="1" ht="74.25" customHeight="1" outlineLevel="1" x14ac:dyDescent="0.2">
      <c r="A12" s="102" t="s">
        <v>110</v>
      </c>
      <c r="B12" s="77" t="s">
        <v>18</v>
      </c>
      <c r="C12" s="78" t="s">
        <v>15</v>
      </c>
      <c r="D12" s="107">
        <f t="shared" ref="D12:D15" si="4">E12</f>
        <v>1</v>
      </c>
      <c r="E12" s="107">
        <v>1</v>
      </c>
      <c r="F12" s="80">
        <f t="shared" si="2"/>
        <v>1</v>
      </c>
      <c r="G12" s="78" t="s">
        <v>3</v>
      </c>
      <c r="H12" s="194">
        <v>2</v>
      </c>
      <c r="I12" s="81">
        <f t="shared" si="3"/>
        <v>2</v>
      </c>
      <c r="J12" s="78">
        <v>1</v>
      </c>
      <c r="K12" s="78" t="str">
        <f t="shared" si="0"/>
        <v>гр.4&gt;120%</v>
      </c>
      <c r="L12" s="78">
        <v>2</v>
      </c>
      <c r="M12" s="78" t="s">
        <v>44</v>
      </c>
      <c r="N12" s="78">
        <v>3</v>
      </c>
      <c r="O12" s="78" t="str">
        <f t="shared" si="1"/>
        <v>гр.4&lt;80%</v>
      </c>
    </row>
    <row r="13" spans="1:15" s="73" customFormat="1" ht="96.75" customHeight="1" outlineLevel="1" x14ac:dyDescent="0.2">
      <c r="A13" s="102" t="s">
        <v>110</v>
      </c>
      <c r="B13" s="77" t="s">
        <v>19</v>
      </c>
      <c r="C13" s="78" t="s">
        <v>15</v>
      </c>
      <c r="D13" s="107">
        <f t="shared" si="4"/>
        <v>1</v>
      </c>
      <c r="E13" s="107">
        <v>1</v>
      </c>
      <c r="F13" s="80">
        <f t="shared" si="2"/>
        <v>1</v>
      </c>
      <c r="G13" s="78" t="s">
        <v>9</v>
      </c>
      <c r="H13" s="194">
        <v>2</v>
      </c>
      <c r="I13" s="81">
        <f t="shared" si="3"/>
        <v>2</v>
      </c>
      <c r="J13" s="78">
        <v>1</v>
      </c>
      <c r="K13" s="78" t="str">
        <f t="shared" si="0"/>
        <v>гр.4&lt;80%</v>
      </c>
      <c r="L13" s="78">
        <v>2</v>
      </c>
      <c r="M13" s="78" t="s">
        <v>44</v>
      </c>
      <c r="N13" s="78">
        <v>3</v>
      </c>
      <c r="O13" s="78" t="str">
        <f t="shared" si="1"/>
        <v>гр.4&gt;120%</v>
      </c>
    </row>
    <row r="14" spans="1:15" s="73" customFormat="1" ht="77.25" customHeight="1" outlineLevel="1" x14ac:dyDescent="0.2">
      <c r="A14" s="102" t="s">
        <v>110</v>
      </c>
      <c r="B14" s="77" t="s">
        <v>20</v>
      </c>
      <c r="C14" s="78" t="s">
        <v>15</v>
      </c>
      <c r="D14" s="107">
        <f t="shared" si="4"/>
        <v>1</v>
      </c>
      <c r="E14" s="107">
        <v>1</v>
      </c>
      <c r="F14" s="80">
        <f t="shared" si="2"/>
        <v>1</v>
      </c>
      <c r="G14" s="78" t="s">
        <v>9</v>
      </c>
      <c r="H14" s="194">
        <v>2</v>
      </c>
      <c r="I14" s="81">
        <f t="shared" si="3"/>
        <v>2</v>
      </c>
      <c r="J14" s="78">
        <v>1</v>
      </c>
      <c r="K14" s="78" t="str">
        <f t="shared" si="0"/>
        <v>гр.4&lt;80%</v>
      </c>
      <c r="L14" s="78">
        <v>2</v>
      </c>
      <c r="M14" s="78" t="s">
        <v>44</v>
      </c>
      <c r="N14" s="78">
        <v>3</v>
      </c>
      <c r="O14" s="78" t="str">
        <f t="shared" si="1"/>
        <v>гр.4&gt;120%</v>
      </c>
    </row>
    <row r="15" spans="1:15" s="73" customFormat="1" ht="60.75" customHeight="1" outlineLevel="1" x14ac:dyDescent="0.2">
      <c r="A15" s="102" t="s">
        <v>110</v>
      </c>
      <c r="B15" s="77" t="s">
        <v>21</v>
      </c>
      <c r="C15" s="78" t="s">
        <v>15</v>
      </c>
      <c r="D15" s="107">
        <f t="shared" si="4"/>
        <v>1</v>
      </c>
      <c r="E15" s="107">
        <v>1</v>
      </c>
      <c r="F15" s="80">
        <f t="shared" si="2"/>
        <v>1</v>
      </c>
      <c r="G15" s="78" t="s">
        <v>3</v>
      </c>
      <c r="H15" s="194">
        <v>2</v>
      </c>
      <c r="I15" s="81">
        <f t="shared" si="3"/>
        <v>2</v>
      </c>
      <c r="J15" s="78">
        <v>1</v>
      </c>
      <c r="K15" s="78" t="str">
        <f t="shared" si="0"/>
        <v>гр.4&gt;120%</v>
      </c>
      <c r="L15" s="78">
        <v>2</v>
      </c>
      <c r="M15" s="78" t="s">
        <v>44</v>
      </c>
      <c r="N15" s="78">
        <v>3</v>
      </c>
      <c r="O15" s="78" t="str">
        <f t="shared" si="1"/>
        <v>гр.4&lt;80%</v>
      </c>
    </row>
    <row r="16" spans="1:15" s="73" customFormat="1" ht="42.75" outlineLevel="1" x14ac:dyDescent="0.2">
      <c r="B16" s="77" t="s">
        <v>118</v>
      </c>
      <c r="C16" s="78" t="s">
        <v>39</v>
      </c>
      <c r="D16" s="83">
        <v>1</v>
      </c>
      <c r="E16" s="83">
        <v>1</v>
      </c>
      <c r="F16" s="80">
        <f t="shared" si="2"/>
        <v>1</v>
      </c>
      <c r="G16" s="78" t="s">
        <v>3</v>
      </c>
      <c r="H16" s="194">
        <v>3</v>
      </c>
      <c r="I16" s="81">
        <f t="shared" si="3"/>
        <v>2</v>
      </c>
      <c r="J16" s="78">
        <v>1</v>
      </c>
      <c r="K16" s="78" t="str">
        <f t="shared" si="0"/>
        <v>гр.4&gt;120%</v>
      </c>
      <c r="L16" s="78">
        <v>2</v>
      </c>
      <c r="M16" s="78" t="s">
        <v>44</v>
      </c>
      <c r="N16" s="78">
        <v>3</v>
      </c>
      <c r="O16" s="78" t="str">
        <f t="shared" si="1"/>
        <v>гр.4&lt;80%</v>
      </c>
    </row>
    <row r="17" spans="1:15" s="70" customFormat="1" ht="28.5" x14ac:dyDescent="0.2">
      <c r="B17" s="91" t="s">
        <v>22</v>
      </c>
      <c r="C17" s="75" t="s">
        <v>2</v>
      </c>
      <c r="D17" s="75" t="s">
        <v>2</v>
      </c>
      <c r="E17" s="75" t="s">
        <v>2</v>
      </c>
      <c r="F17" s="93" t="s">
        <v>2</v>
      </c>
      <c r="G17" s="75" t="s">
        <v>2</v>
      </c>
      <c r="H17" s="195">
        <f>AVERAGE(H18:H19)</f>
        <v>2.5</v>
      </c>
      <c r="I17" s="76">
        <f>AVERAGE(I18:I19)</f>
        <v>2.5</v>
      </c>
      <c r="J17" s="75" t="s">
        <v>2</v>
      </c>
      <c r="K17" s="75" t="s">
        <v>2</v>
      </c>
      <c r="L17" s="75" t="s">
        <v>2</v>
      </c>
      <c r="M17" s="75" t="s">
        <v>2</v>
      </c>
      <c r="N17" s="75" t="s">
        <v>2</v>
      </c>
      <c r="O17" s="75" t="s">
        <v>2</v>
      </c>
    </row>
    <row r="18" spans="1:15" s="73" customFormat="1" ht="52.5" customHeight="1" outlineLevel="1" x14ac:dyDescent="0.2">
      <c r="A18" s="102" t="s">
        <v>111</v>
      </c>
      <c r="B18" s="77" t="s">
        <v>49</v>
      </c>
      <c r="C18" s="78" t="s">
        <v>48</v>
      </c>
      <c r="D18" s="83">
        <f>E18</f>
        <v>1</v>
      </c>
      <c r="E18" s="83">
        <v>1</v>
      </c>
      <c r="F18" s="80">
        <f>IF(E18=0,0,D18/E18)</f>
        <v>1</v>
      </c>
      <c r="G18" s="78" t="s">
        <v>9</v>
      </c>
      <c r="H18" s="194">
        <f>L18</f>
        <v>2</v>
      </c>
      <c r="I18" s="81">
        <f>IF(G18="прямая",IF(F18&gt;120%,J18,IF(F18&lt;80%,N18,L18)),IF(F18&lt;80%,J18,IF(F18&gt;120%,N18,L18)))</f>
        <v>2</v>
      </c>
      <c r="J18" s="78">
        <v>1</v>
      </c>
      <c r="K18" s="78" t="str">
        <f t="shared" si="0"/>
        <v>гр.4&lt;80%</v>
      </c>
      <c r="L18" s="78">
        <v>2</v>
      </c>
      <c r="M18" s="78" t="s">
        <v>44</v>
      </c>
      <c r="N18" s="78">
        <v>3</v>
      </c>
      <c r="O18" s="78" t="str">
        <f t="shared" si="1"/>
        <v>гр.4&gt;120%</v>
      </c>
    </row>
    <row r="19" spans="1:15" s="73" customFormat="1" ht="42.75" outlineLevel="1" x14ac:dyDescent="0.2">
      <c r="B19" s="77" t="s">
        <v>23</v>
      </c>
      <c r="C19" s="78" t="s">
        <v>2</v>
      </c>
      <c r="D19" s="78" t="s">
        <v>2</v>
      </c>
      <c r="E19" s="78" t="s">
        <v>2</v>
      </c>
      <c r="F19" s="78" t="s">
        <v>2</v>
      </c>
      <c r="G19" s="78" t="s">
        <v>2</v>
      </c>
      <c r="H19" s="194">
        <f>AVERAGE(H20:H22)</f>
        <v>3</v>
      </c>
      <c r="I19" s="81">
        <f>AVERAGE(I20:I22)</f>
        <v>3</v>
      </c>
      <c r="J19" s="78" t="s">
        <v>2</v>
      </c>
      <c r="K19" s="78" t="s">
        <v>2</v>
      </c>
      <c r="L19" s="78" t="s">
        <v>2</v>
      </c>
      <c r="M19" s="78" t="s">
        <v>2</v>
      </c>
      <c r="N19" s="78" t="s">
        <v>2</v>
      </c>
      <c r="O19" s="78" t="s">
        <v>2</v>
      </c>
    </row>
    <row r="20" spans="1:15" s="73" customFormat="1" ht="14.25" outlineLevel="1" x14ac:dyDescent="0.2">
      <c r="B20" s="77" t="s">
        <v>132</v>
      </c>
      <c r="C20" s="78" t="s">
        <v>50</v>
      </c>
      <c r="D20" s="83">
        <f>E20</f>
        <v>0</v>
      </c>
      <c r="E20" s="83">
        <v>0</v>
      </c>
      <c r="F20" s="80">
        <f>IF(E20=0,0,D20/E20)</f>
        <v>0</v>
      </c>
      <c r="G20" s="78" t="s">
        <v>3</v>
      </c>
      <c r="H20" s="194">
        <v>3</v>
      </c>
      <c r="I20" s="81">
        <f>IF(G20="прямая",IF(F20&gt;120%,J20,IF(F20&lt;80%,N20,L20)),IF(F20&lt;80%,J20,IF(F20&gt;120%,N20,L20)))</f>
        <v>3</v>
      </c>
      <c r="J20" s="78">
        <v>1</v>
      </c>
      <c r="K20" s="78" t="str">
        <f t="shared" si="0"/>
        <v>гр.4&gt;120%</v>
      </c>
      <c r="L20" s="78">
        <v>2</v>
      </c>
      <c r="M20" s="78" t="s">
        <v>44</v>
      </c>
      <c r="N20" s="78">
        <v>3</v>
      </c>
      <c r="O20" s="78" t="str">
        <f t="shared" si="1"/>
        <v>гр.4&lt;80%</v>
      </c>
    </row>
    <row r="21" spans="1:15" s="73" customFormat="1" ht="28.5" outlineLevel="1" x14ac:dyDescent="0.2">
      <c r="B21" s="77" t="s">
        <v>133</v>
      </c>
      <c r="C21" s="78" t="s">
        <v>50</v>
      </c>
      <c r="D21" s="83">
        <f>E21</f>
        <v>0</v>
      </c>
      <c r="E21" s="83">
        <v>0</v>
      </c>
      <c r="F21" s="80">
        <f>IF(E21=0,0,D21/E21)</f>
        <v>0</v>
      </c>
      <c r="G21" s="78" t="s">
        <v>3</v>
      </c>
      <c r="H21" s="194">
        <v>3</v>
      </c>
      <c r="I21" s="81">
        <f>IF(G21="прямая",IF(F21&gt;120%,J21,IF(F21&lt;80%,N21,L21)),IF(F21&lt;80%,J21,IF(F21&gt;120%,N21,L21)))</f>
        <v>3</v>
      </c>
      <c r="J21" s="78">
        <v>1</v>
      </c>
      <c r="K21" s="78" t="str">
        <f t="shared" si="0"/>
        <v>гр.4&gt;120%</v>
      </c>
      <c r="L21" s="78">
        <v>2</v>
      </c>
      <c r="M21" s="78" t="s">
        <v>44</v>
      </c>
      <c r="N21" s="78">
        <v>3</v>
      </c>
      <c r="O21" s="78" t="str">
        <f t="shared" si="1"/>
        <v>гр.4&lt;80%</v>
      </c>
    </row>
    <row r="22" spans="1:15" s="73" customFormat="1" ht="14.25" outlineLevel="1" x14ac:dyDescent="0.2">
      <c r="B22" s="108" t="s">
        <v>134</v>
      </c>
      <c r="C22" s="78" t="s">
        <v>50</v>
      </c>
      <c r="D22" s="83">
        <f>E22</f>
        <v>0</v>
      </c>
      <c r="E22" s="83">
        <v>0</v>
      </c>
      <c r="F22" s="80">
        <f>IF(E22=0,0,D22/E22)</f>
        <v>0</v>
      </c>
      <c r="G22" s="78" t="s">
        <v>3</v>
      </c>
      <c r="H22" s="194">
        <v>3</v>
      </c>
      <c r="I22" s="81">
        <f>IF(G22="прямая",IF(F22&gt;120%,J22,IF(F22&lt;80%,N22,L22)),IF(F22&lt;80%,J22,IF(F22&gt;120%,N22,L22)))</f>
        <v>3</v>
      </c>
      <c r="J22" s="78">
        <v>1</v>
      </c>
      <c r="K22" s="78" t="str">
        <f t="shared" si="0"/>
        <v>гр.4&gt;120%</v>
      </c>
      <c r="L22" s="78">
        <v>2</v>
      </c>
      <c r="M22" s="78" t="s">
        <v>44</v>
      </c>
      <c r="N22" s="78">
        <v>3</v>
      </c>
      <c r="O22" s="78" t="str">
        <f t="shared" si="1"/>
        <v>гр.4&lt;80%</v>
      </c>
    </row>
    <row r="23" spans="1:15" s="70" customFormat="1" ht="28.5" x14ac:dyDescent="0.2">
      <c r="B23" s="91" t="s">
        <v>24</v>
      </c>
      <c r="C23" s="75" t="s">
        <v>2</v>
      </c>
      <c r="D23" s="75" t="s">
        <v>2</v>
      </c>
      <c r="E23" s="75" t="s">
        <v>2</v>
      </c>
      <c r="F23" s="93" t="s">
        <v>2</v>
      </c>
      <c r="G23" s="75" t="s">
        <v>2</v>
      </c>
      <c r="H23" s="195">
        <f>H24</f>
        <v>1</v>
      </c>
      <c r="I23" s="76">
        <f>I24</f>
        <v>1</v>
      </c>
      <c r="J23" s="75" t="s">
        <v>2</v>
      </c>
      <c r="K23" s="75" t="s">
        <v>2</v>
      </c>
      <c r="L23" s="75" t="s">
        <v>2</v>
      </c>
      <c r="M23" s="75" t="s">
        <v>2</v>
      </c>
      <c r="N23" s="75" t="s">
        <v>2</v>
      </c>
      <c r="O23" s="75" t="s">
        <v>2</v>
      </c>
    </row>
    <row r="24" spans="1:15" s="73" customFormat="1" ht="42.75" outlineLevel="1" x14ac:dyDescent="0.2">
      <c r="B24" s="77" t="s">
        <v>25</v>
      </c>
      <c r="C24" s="78" t="s">
        <v>50</v>
      </c>
      <c r="D24" s="83">
        <f>E24</f>
        <v>0</v>
      </c>
      <c r="E24" s="101">
        <v>0</v>
      </c>
      <c r="F24" s="80">
        <f>IF(E24=0,0,D24/E24)</f>
        <v>0</v>
      </c>
      <c r="G24" s="78" t="s">
        <v>9</v>
      </c>
      <c r="H24" s="194">
        <v>1</v>
      </c>
      <c r="I24" s="81">
        <f>IF(G24="прямая",IF(F24&gt;120%,J24,IF(F24&lt;80%,N24,L24)),IF(F24&lt;80%,J24,IF(F24&gt;120%,N24,L24)))</f>
        <v>1</v>
      </c>
      <c r="J24" s="78">
        <v>1</v>
      </c>
      <c r="K24" s="78" t="str">
        <f t="shared" si="0"/>
        <v>гр.4&lt;80%</v>
      </c>
      <c r="L24" s="78">
        <v>2</v>
      </c>
      <c r="M24" s="78" t="s">
        <v>44</v>
      </c>
      <c r="N24" s="78">
        <v>3</v>
      </c>
      <c r="O24" s="78" t="str">
        <f t="shared" si="1"/>
        <v>гр.4&gt;120%</v>
      </c>
    </row>
    <row r="25" spans="1:15" s="70" customFormat="1" ht="57" x14ac:dyDescent="0.2">
      <c r="B25" s="91" t="s">
        <v>26</v>
      </c>
      <c r="C25" s="75" t="s">
        <v>2</v>
      </c>
      <c r="D25" s="75" t="s">
        <v>2</v>
      </c>
      <c r="E25" s="75" t="s">
        <v>2</v>
      </c>
      <c r="F25" s="93" t="s">
        <v>2</v>
      </c>
      <c r="G25" s="75" t="s">
        <v>2</v>
      </c>
      <c r="H25" s="195">
        <f>AVERAGE(H26:H27)</f>
        <v>2</v>
      </c>
      <c r="I25" s="76">
        <f>AVERAGE(I26:I27)</f>
        <v>2</v>
      </c>
      <c r="J25" s="75" t="s">
        <v>2</v>
      </c>
      <c r="K25" s="75" t="s">
        <v>2</v>
      </c>
      <c r="L25" s="75" t="s">
        <v>2</v>
      </c>
      <c r="M25" s="75" t="s">
        <v>2</v>
      </c>
      <c r="N25" s="75" t="s">
        <v>2</v>
      </c>
      <c r="O25" s="75" t="s">
        <v>2</v>
      </c>
    </row>
    <row r="26" spans="1:15" s="73" customFormat="1" ht="42.75" outlineLevel="1" x14ac:dyDescent="0.2">
      <c r="A26" s="102"/>
      <c r="B26" s="140" t="s">
        <v>51</v>
      </c>
      <c r="C26" s="78">
        <f>-A27</f>
        <v>0</v>
      </c>
      <c r="D26" s="83">
        <f>E26</f>
        <v>0</v>
      </c>
      <c r="E26" s="83">
        <v>0</v>
      </c>
      <c r="F26" s="80">
        <f>IF(E26=0,0,D26/E26)</f>
        <v>0</v>
      </c>
      <c r="G26" s="78" t="s">
        <v>9</v>
      </c>
      <c r="H26" s="194">
        <v>1</v>
      </c>
      <c r="I26" s="81">
        <f>IF(G26="прямая",IF(F26&gt;120%,J26,IF(F26&lt;80%,N26,L26)),IF(F26&lt;80%,J26,IF(F26&gt;120%,N26,L26)))</f>
        <v>1</v>
      </c>
      <c r="J26" s="78">
        <v>1</v>
      </c>
      <c r="K26" s="78" t="str">
        <f t="shared" si="0"/>
        <v>гр.4&lt;80%</v>
      </c>
      <c r="L26" s="78">
        <v>2</v>
      </c>
      <c r="M26" s="78" t="s">
        <v>44</v>
      </c>
      <c r="N26" s="78">
        <v>3</v>
      </c>
      <c r="O26" s="78" t="str">
        <f t="shared" si="1"/>
        <v>гр.4&gt;120%</v>
      </c>
    </row>
    <row r="27" spans="1:15" s="73" customFormat="1" ht="85.5" outlineLevel="1" x14ac:dyDescent="0.2">
      <c r="B27" s="139" t="s">
        <v>52</v>
      </c>
      <c r="C27" s="78" t="s">
        <v>15</v>
      </c>
      <c r="D27" s="83">
        <f>E27</f>
        <v>0</v>
      </c>
      <c r="E27" s="83">
        <v>0</v>
      </c>
      <c r="F27" s="80">
        <f>IF(E27=0,0,D27/E27)</f>
        <v>0</v>
      </c>
      <c r="G27" s="78" t="s">
        <v>3</v>
      </c>
      <c r="H27" s="194">
        <v>3</v>
      </c>
      <c r="I27" s="81">
        <f>IF(G27="прямая",IF(F27&gt;120%,J27,IF(F27&lt;80%,N27,L27)),IF(F27&lt;80%,J27,IF(F27&gt;120%,N27,L27)))</f>
        <v>3</v>
      </c>
      <c r="J27" s="78">
        <v>1</v>
      </c>
      <c r="K27" s="78" t="str">
        <f t="shared" si="0"/>
        <v>гр.4&gt;120%</v>
      </c>
      <c r="L27" s="78">
        <v>2</v>
      </c>
      <c r="M27" s="78" t="s">
        <v>44</v>
      </c>
      <c r="N27" s="78">
        <v>3</v>
      </c>
      <c r="O27" s="78" t="str">
        <f t="shared" si="1"/>
        <v>гр.4&lt;80%</v>
      </c>
    </row>
    <row r="28" spans="1:15" s="70" customFormat="1" ht="18" customHeight="1" x14ac:dyDescent="0.2">
      <c r="B28" s="87" t="s">
        <v>27</v>
      </c>
      <c r="C28" s="88" t="s">
        <v>2</v>
      </c>
      <c r="D28" s="88" t="s">
        <v>2</v>
      </c>
      <c r="E28" s="88" t="s">
        <v>2</v>
      </c>
      <c r="F28" s="88" t="s">
        <v>2</v>
      </c>
      <c r="G28" s="88" t="s">
        <v>2</v>
      </c>
      <c r="H28" s="109">
        <f>AVERAGE(H9,H10,H17,H23,H25)</f>
        <v>2.1333333333333333</v>
      </c>
      <c r="I28" s="109">
        <f>AVERAGE(I9,I10,I17,I23,I25)</f>
        <v>2.1</v>
      </c>
      <c r="J28" s="88" t="s">
        <v>2</v>
      </c>
      <c r="K28" s="88" t="s">
        <v>2</v>
      </c>
      <c r="L28" s="88" t="s">
        <v>2</v>
      </c>
      <c r="M28" s="88" t="s">
        <v>2</v>
      </c>
      <c r="N28" s="88" t="s">
        <v>2</v>
      </c>
      <c r="O28" s="88" t="s">
        <v>2</v>
      </c>
    </row>
    <row r="30" spans="1:15" x14ac:dyDescent="0.2">
      <c r="B30" s="63" t="s">
        <v>96</v>
      </c>
    </row>
    <row r="31" spans="1:15" ht="25.5" customHeight="1" x14ac:dyDescent="0.2">
      <c r="B31" s="272" t="s">
        <v>113</v>
      </c>
      <c r="C31" s="272"/>
      <c r="D31" s="272"/>
      <c r="E31" s="272"/>
      <c r="F31" s="272"/>
      <c r="G31" s="272"/>
      <c r="H31" s="272"/>
      <c r="I31" s="272"/>
    </row>
    <row r="32" spans="1:15" ht="30" customHeight="1" x14ac:dyDescent="0.2">
      <c r="B32" s="272" t="s">
        <v>117</v>
      </c>
      <c r="C32" s="272"/>
      <c r="D32" s="272"/>
      <c r="E32" s="272"/>
      <c r="F32" s="272"/>
      <c r="G32" s="272"/>
      <c r="H32" s="272"/>
      <c r="I32" s="272"/>
    </row>
    <row r="33" spans="2:9" ht="30.75" customHeight="1" x14ac:dyDescent="0.2">
      <c r="B33" s="272" t="s">
        <v>105</v>
      </c>
      <c r="C33" s="272"/>
      <c r="D33" s="272"/>
      <c r="E33" s="272"/>
      <c r="F33" s="272"/>
      <c r="G33" s="272"/>
      <c r="H33" s="272"/>
      <c r="I33" s="272"/>
    </row>
    <row r="34" spans="2:9" x14ac:dyDescent="0.2">
      <c r="B34" s="63"/>
    </row>
    <row r="35" spans="2:9" x14ac:dyDescent="0.2">
      <c r="B35" s="63"/>
    </row>
    <row r="36" spans="2:9" ht="15" x14ac:dyDescent="0.2">
      <c r="B36" s="68" t="s">
        <v>128</v>
      </c>
      <c r="C36" s="68"/>
      <c r="D36" s="68" t="s">
        <v>148</v>
      </c>
      <c r="E36" s="68"/>
      <c r="F36" s="68"/>
      <c r="G36" s="68"/>
      <c r="H36" s="68"/>
      <c r="I36" s="68"/>
    </row>
  </sheetData>
  <mergeCells count="14">
    <mergeCell ref="J5:O5"/>
    <mergeCell ref="J7:O7"/>
    <mergeCell ref="B5:B6"/>
    <mergeCell ref="C5:C6"/>
    <mergeCell ref="D5:E5"/>
    <mergeCell ref="F5:F6"/>
    <mergeCell ref="G5:G6"/>
    <mergeCell ref="H5:H6"/>
    <mergeCell ref="I5:I6"/>
    <mergeCell ref="B1:I1"/>
    <mergeCell ref="B2:I2"/>
    <mergeCell ref="B31:I31"/>
    <mergeCell ref="B32:I32"/>
    <mergeCell ref="B33:I33"/>
  </mergeCells>
  <pageMargins left="1.1811023622047245" right="0.39370078740157483" top="0.98425196850393704" bottom="0.98425196850393704" header="0" footer="0"/>
  <pageSetup paperSize="8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2"/>
  <sheetViews>
    <sheetView view="pageBreakPreview" zoomScaleNormal="75" zoomScaleSheetLayoutView="100" workbookViewId="0">
      <selection activeCell="A2" sqref="A2:H2"/>
    </sheetView>
  </sheetViews>
  <sheetFormatPr defaultRowHeight="12.75" outlineLevelRow="1" x14ac:dyDescent="0.2"/>
  <cols>
    <col min="1" max="1" width="84.125" style="1" customWidth="1"/>
    <col min="2" max="2" width="10.5" style="1" hidden="1" customWidth="1"/>
    <col min="3" max="3" width="10.625" style="1" hidden="1" customWidth="1"/>
    <col min="4" max="4" width="14.125" style="1" customWidth="1"/>
    <col min="5" max="8" width="10.625" style="1" hidden="1" customWidth="1"/>
    <col min="9" max="9" width="14.375" style="1" customWidth="1"/>
    <col min="10" max="16384" width="9" style="1"/>
  </cols>
  <sheetData>
    <row r="1" spans="1:14" ht="34.5" customHeight="1" x14ac:dyDescent="0.2">
      <c r="A1" s="261" t="s">
        <v>399</v>
      </c>
      <c r="B1" s="261"/>
      <c r="C1" s="261"/>
      <c r="D1" s="261"/>
      <c r="E1" s="261"/>
      <c r="F1" s="261"/>
      <c r="G1" s="261"/>
      <c r="H1" s="261"/>
    </row>
    <row r="2" spans="1:14" ht="40.5" customHeight="1" x14ac:dyDescent="0.2">
      <c r="A2" s="261" t="s">
        <v>174</v>
      </c>
      <c r="B2" s="261"/>
      <c r="C2" s="261"/>
      <c r="D2" s="261"/>
      <c r="E2" s="261"/>
      <c r="F2" s="261"/>
      <c r="G2" s="261"/>
      <c r="H2" s="261"/>
      <c r="I2" s="167"/>
      <c r="J2" s="167"/>
      <c r="K2" s="167"/>
      <c r="L2" s="167"/>
      <c r="M2" s="167"/>
      <c r="N2" s="167"/>
    </row>
    <row r="3" spans="1:14" ht="19.5" x14ac:dyDescent="0.25">
      <c r="A3" s="40"/>
      <c r="B3" s="40"/>
      <c r="C3" s="40"/>
    </row>
    <row r="4" spans="1:14" s="70" customFormat="1" ht="45" customHeight="1" x14ac:dyDescent="0.2">
      <c r="A4" s="71" t="s">
        <v>136</v>
      </c>
      <c r="B4" s="203" t="s">
        <v>169</v>
      </c>
      <c r="C4" s="204"/>
      <c r="D4" s="197" t="s">
        <v>169</v>
      </c>
      <c r="E4" s="204"/>
      <c r="F4" s="204"/>
      <c r="G4" s="204"/>
      <c r="H4" s="205"/>
    </row>
    <row r="5" spans="1:14" s="70" customFormat="1" ht="42.75" x14ac:dyDescent="0.2">
      <c r="A5" s="71" t="s">
        <v>137</v>
      </c>
      <c r="B5" s="168" t="s">
        <v>159</v>
      </c>
      <c r="C5" s="136" t="s">
        <v>159</v>
      </c>
      <c r="D5" s="137" t="s">
        <v>375</v>
      </c>
      <c r="E5" s="137" t="s">
        <v>170</v>
      </c>
      <c r="F5" s="136" t="s">
        <v>171</v>
      </c>
      <c r="G5" s="162" t="s">
        <v>172</v>
      </c>
      <c r="H5" s="161" t="s">
        <v>173</v>
      </c>
    </row>
    <row r="6" spans="1:14" s="73" customFormat="1" ht="14.25" x14ac:dyDescent="0.2">
      <c r="A6" s="72">
        <v>1</v>
      </c>
      <c r="B6" s="72">
        <v>2</v>
      </c>
      <c r="C6" s="72">
        <v>3</v>
      </c>
      <c r="D6" s="72">
        <v>2</v>
      </c>
      <c r="E6" s="72">
        <v>3</v>
      </c>
      <c r="F6" s="72">
        <v>4</v>
      </c>
      <c r="G6" s="163">
        <v>5</v>
      </c>
      <c r="H6" s="72">
        <v>6</v>
      </c>
    </row>
    <row r="7" spans="1:14" s="73" customFormat="1" ht="14.25" x14ac:dyDescent="0.2">
      <c r="A7" s="103" t="s">
        <v>28</v>
      </c>
      <c r="B7" s="104"/>
      <c r="C7" s="104"/>
      <c r="D7" s="113"/>
      <c r="E7" s="104"/>
      <c r="F7" s="104"/>
      <c r="G7" s="104"/>
      <c r="H7" s="88"/>
    </row>
    <row r="8" spans="1:14" s="70" customFormat="1" ht="42.75" x14ac:dyDescent="0.2">
      <c r="A8" s="74" t="s">
        <v>38</v>
      </c>
      <c r="B8" s="76">
        <f t="shared" ref="B8:H8" si="0">AVERAGE(B9:B10)</f>
        <v>2.75</v>
      </c>
      <c r="C8" s="76">
        <f>AVERAGE(C9:C10)</f>
        <v>2.25</v>
      </c>
      <c r="D8" s="76">
        <f t="shared" si="0"/>
        <v>2.75</v>
      </c>
      <c r="E8" s="76">
        <f t="shared" si="0"/>
        <v>2.5225</v>
      </c>
      <c r="F8" s="76">
        <f t="shared" si="0"/>
        <v>2.6703374999999996</v>
      </c>
      <c r="G8" s="164">
        <f t="shared" si="0"/>
        <v>2.6310175624999994</v>
      </c>
      <c r="H8" s="76">
        <f t="shared" si="0"/>
        <v>2.6857953259374994</v>
      </c>
    </row>
    <row r="9" spans="1:14" s="73" customFormat="1" ht="42.75" outlineLevel="1" x14ac:dyDescent="0.2">
      <c r="A9" s="77" t="s">
        <v>123</v>
      </c>
      <c r="B9" s="81">
        <v>3</v>
      </c>
      <c r="C9" s="81">
        <v>3</v>
      </c>
      <c r="D9" s="81">
        <f>'2.1'!H8</f>
        <v>3</v>
      </c>
      <c r="E9" s="81">
        <f>D9*(1+0.015)</f>
        <v>3.0449999999999999</v>
      </c>
      <c r="F9" s="81">
        <f t="shared" ref="F9:H9" si="1">E9*(1+0.015)</f>
        <v>3.0906749999999996</v>
      </c>
      <c r="G9" s="81">
        <f t="shared" si="1"/>
        <v>3.1370351249999993</v>
      </c>
      <c r="H9" s="81">
        <f t="shared" si="1"/>
        <v>3.1840906518749987</v>
      </c>
    </row>
    <row r="10" spans="1:14" s="73" customFormat="1" ht="51" customHeight="1" outlineLevel="1" x14ac:dyDescent="0.2">
      <c r="A10" s="77" t="s">
        <v>40</v>
      </c>
      <c r="B10" s="81">
        <f t="shared" ref="B10:C10" si="2">AVERAGE(B11:B14)</f>
        <v>2.5</v>
      </c>
      <c r="C10" s="81">
        <f t="shared" si="2"/>
        <v>1.5</v>
      </c>
      <c r="D10" s="81">
        <f>'2.1'!H9</f>
        <v>2.5</v>
      </c>
      <c r="E10" s="81">
        <f t="shared" ref="E10:H10" si="3">AVERAGE(C10:D10)</f>
        <v>2</v>
      </c>
      <c r="F10" s="81">
        <f t="shared" si="3"/>
        <v>2.25</v>
      </c>
      <c r="G10" s="81">
        <f t="shared" si="3"/>
        <v>2.125</v>
      </c>
      <c r="H10" s="81">
        <f t="shared" si="3"/>
        <v>2.1875</v>
      </c>
    </row>
    <row r="11" spans="1:14" s="73" customFormat="1" ht="34.5" customHeight="1" outlineLevel="1" x14ac:dyDescent="0.2">
      <c r="A11" s="77" t="s">
        <v>41</v>
      </c>
      <c r="B11" s="81">
        <v>2</v>
      </c>
      <c r="C11" s="81">
        <v>2</v>
      </c>
      <c r="D11" s="81">
        <f>'2.1'!H10</f>
        <v>2</v>
      </c>
      <c r="E11" s="81">
        <f t="shared" ref="E11" si="4">D11*(1+0.015)</f>
        <v>2.0299999999999998</v>
      </c>
      <c r="F11" s="81">
        <f t="shared" ref="F11:F14" si="5">E11*(1+0.015)</f>
        <v>2.0604499999999994</v>
      </c>
      <c r="G11" s="81">
        <f t="shared" ref="G11:G14" si="6">F11*(1+0.015)</f>
        <v>2.0913567499999992</v>
      </c>
      <c r="H11" s="81">
        <f t="shared" ref="H11:H14" si="7">G11*(1+0.015)</f>
        <v>2.1227271012499989</v>
      </c>
    </row>
    <row r="12" spans="1:14" s="73" customFormat="1" ht="33" customHeight="1" outlineLevel="1" x14ac:dyDescent="0.2">
      <c r="A12" s="77" t="s">
        <v>4</v>
      </c>
      <c r="B12" s="81">
        <v>3</v>
      </c>
      <c r="C12" s="81">
        <v>1</v>
      </c>
      <c r="D12" s="81">
        <f>'2.1'!H11</f>
        <v>3</v>
      </c>
      <c r="E12" s="81">
        <f t="shared" ref="E12" si="8">D12*(1+0.015)</f>
        <v>3.0449999999999999</v>
      </c>
      <c r="F12" s="81">
        <f t="shared" si="5"/>
        <v>3.0906749999999996</v>
      </c>
      <c r="G12" s="81">
        <f t="shared" si="6"/>
        <v>3.1370351249999993</v>
      </c>
      <c r="H12" s="81">
        <f t="shared" si="7"/>
        <v>3.1840906518749987</v>
      </c>
    </row>
    <row r="13" spans="1:14" s="73" customFormat="1" ht="28.5" outlineLevel="1" x14ac:dyDescent="0.2">
      <c r="A13" s="77" t="s">
        <v>124</v>
      </c>
      <c r="B13" s="81">
        <v>2</v>
      </c>
      <c r="C13" s="81">
        <v>2</v>
      </c>
      <c r="D13" s="81">
        <f>'2.1'!H12</f>
        <v>2</v>
      </c>
      <c r="E13" s="81">
        <f t="shared" ref="E13" si="9">D13*(1+0.015)</f>
        <v>2.0299999999999998</v>
      </c>
      <c r="F13" s="81">
        <f t="shared" si="5"/>
        <v>2.0604499999999994</v>
      </c>
      <c r="G13" s="81">
        <f t="shared" si="6"/>
        <v>2.0913567499999992</v>
      </c>
      <c r="H13" s="81">
        <f t="shared" si="7"/>
        <v>2.1227271012499989</v>
      </c>
    </row>
    <row r="14" spans="1:14" s="73" customFormat="1" ht="33.75" customHeight="1" outlineLevel="1" x14ac:dyDescent="0.2">
      <c r="A14" s="77" t="s">
        <v>125</v>
      </c>
      <c r="B14" s="81">
        <v>3</v>
      </c>
      <c r="C14" s="81">
        <v>1</v>
      </c>
      <c r="D14" s="81">
        <f>'2.1'!H13</f>
        <v>3</v>
      </c>
      <c r="E14" s="81">
        <f t="shared" ref="E14" si="10">D14*(1+0.015)</f>
        <v>3.0449999999999999</v>
      </c>
      <c r="F14" s="81">
        <f t="shared" si="5"/>
        <v>3.0906749999999996</v>
      </c>
      <c r="G14" s="81">
        <f t="shared" si="6"/>
        <v>3.1370351249999993</v>
      </c>
      <c r="H14" s="81">
        <f t="shared" si="7"/>
        <v>3.1840906518749987</v>
      </c>
    </row>
    <row r="15" spans="1:14" s="70" customFormat="1" ht="42.75" x14ac:dyDescent="0.2">
      <c r="A15" s="74" t="s">
        <v>5</v>
      </c>
      <c r="B15" s="76">
        <f>AVERAGE(B16:B18)</f>
        <v>2.6666666666666665</v>
      </c>
      <c r="C15" s="76">
        <f>AVERAGE(C16:C18)</f>
        <v>2.6666666666666665</v>
      </c>
      <c r="D15" s="76">
        <f>'2.1'!G14</f>
        <v>2.6666666666666665</v>
      </c>
      <c r="E15" s="76">
        <f>AVERAGE(E16:E18)</f>
        <v>2.7066666666666666</v>
      </c>
      <c r="F15" s="76">
        <f>AVERAGE(F16:F18)</f>
        <v>2.7472666666666661</v>
      </c>
      <c r="G15" s="164">
        <f>AVERAGE(G16:G18)</f>
        <v>2.7884756666666655</v>
      </c>
      <c r="H15" s="76">
        <f>AVERAGE(H16:H18)</f>
        <v>2.8303028016666651</v>
      </c>
    </row>
    <row r="16" spans="1:14" s="73" customFormat="1" ht="16.5" customHeight="1" outlineLevel="1" x14ac:dyDescent="0.2">
      <c r="A16" s="77" t="s">
        <v>6</v>
      </c>
      <c r="B16" s="81">
        <v>2</v>
      </c>
      <c r="C16" s="81">
        <v>2</v>
      </c>
      <c r="D16" s="81">
        <f>'2.1'!H15</f>
        <v>2</v>
      </c>
      <c r="E16" s="81">
        <f t="shared" ref="E16" si="11">D16*(1+0.015)</f>
        <v>2.0299999999999998</v>
      </c>
      <c r="F16" s="81">
        <f t="shared" ref="F16:F20" si="12">E16*(1+0.015)</f>
        <v>2.0604499999999994</v>
      </c>
      <c r="G16" s="81">
        <f t="shared" ref="G16:G20" si="13">F16*(1+0.015)</f>
        <v>2.0913567499999992</v>
      </c>
      <c r="H16" s="81">
        <f t="shared" ref="H16:H20" si="14">G16*(1+0.015)</f>
        <v>2.1227271012499989</v>
      </c>
    </row>
    <row r="17" spans="1:9" s="73" customFormat="1" ht="28.5" outlineLevel="1" x14ac:dyDescent="0.2">
      <c r="A17" s="77" t="s">
        <v>126</v>
      </c>
      <c r="B17" s="81">
        <v>3</v>
      </c>
      <c r="C17" s="81">
        <v>3</v>
      </c>
      <c r="D17" s="81">
        <f>'2.1'!H16</f>
        <v>3</v>
      </c>
      <c r="E17" s="81">
        <f t="shared" ref="E17" si="15">D17*(1+0.015)</f>
        <v>3.0449999999999999</v>
      </c>
      <c r="F17" s="81">
        <f t="shared" si="12"/>
        <v>3.0906749999999996</v>
      </c>
      <c r="G17" s="81">
        <f t="shared" si="13"/>
        <v>3.1370351249999993</v>
      </c>
      <c r="H17" s="81">
        <f t="shared" si="14"/>
        <v>3.1840906518749987</v>
      </c>
    </row>
    <row r="18" spans="1:9" s="73" customFormat="1" ht="28.5" outlineLevel="1" x14ac:dyDescent="0.2">
      <c r="A18" s="77" t="s">
        <v>127</v>
      </c>
      <c r="B18" s="81">
        <v>3</v>
      </c>
      <c r="C18" s="81">
        <v>3</v>
      </c>
      <c r="D18" s="81">
        <f>'2.1'!H17</f>
        <v>3</v>
      </c>
      <c r="E18" s="81">
        <f t="shared" ref="E18" si="16">D18*(1+0.015)</f>
        <v>3.0449999999999999</v>
      </c>
      <c r="F18" s="81">
        <f t="shared" si="12"/>
        <v>3.0906749999999996</v>
      </c>
      <c r="G18" s="81">
        <f t="shared" si="13"/>
        <v>3.1370351249999993</v>
      </c>
      <c r="H18" s="81">
        <f t="shared" si="14"/>
        <v>3.1840906518749987</v>
      </c>
    </row>
    <row r="19" spans="1:9" s="70" customFormat="1" ht="42.75" x14ac:dyDescent="0.2">
      <c r="A19" s="74" t="s">
        <v>122</v>
      </c>
      <c r="B19" s="76">
        <v>3</v>
      </c>
      <c r="C19" s="76">
        <v>3</v>
      </c>
      <c r="D19" s="76">
        <f>'2.1'!H18</f>
        <v>2</v>
      </c>
      <c r="E19" s="76">
        <f t="shared" ref="E19" si="17">D19*(1+0.015)</f>
        <v>2.0299999999999998</v>
      </c>
      <c r="F19" s="76">
        <f t="shared" si="12"/>
        <v>2.0604499999999994</v>
      </c>
      <c r="G19" s="76">
        <f t="shared" si="13"/>
        <v>2.0913567499999992</v>
      </c>
      <c r="H19" s="76">
        <f t="shared" si="14"/>
        <v>2.1227271012499989</v>
      </c>
    </row>
    <row r="20" spans="1:9" s="70" customFormat="1" ht="42.75" x14ac:dyDescent="0.2">
      <c r="A20" s="74" t="s">
        <v>7</v>
      </c>
      <c r="B20" s="76">
        <v>2</v>
      </c>
      <c r="C20" s="76">
        <v>2</v>
      </c>
      <c r="D20" s="76">
        <f>'2.1'!H19</f>
        <v>2</v>
      </c>
      <c r="E20" s="76">
        <f t="shared" ref="E20" si="18">D20*(1+0.015)</f>
        <v>2.0299999999999998</v>
      </c>
      <c r="F20" s="76">
        <f t="shared" si="12"/>
        <v>2.0604499999999994</v>
      </c>
      <c r="G20" s="76">
        <f t="shared" si="13"/>
        <v>2.0913567499999992</v>
      </c>
      <c r="H20" s="76">
        <f t="shared" si="14"/>
        <v>2.1227271012499989</v>
      </c>
    </row>
    <row r="21" spans="1:9" s="70" customFormat="1" ht="42.75" x14ac:dyDescent="0.2">
      <c r="A21" s="74" t="s">
        <v>8</v>
      </c>
      <c r="B21" s="76">
        <f>B22</f>
        <v>2</v>
      </c>
      <c r="C21" s="76">
        <f t="shared" ref="C21:H21" si="19">C22</f>
        <v>2</v>
      </c>
      <c r="D21" s="76">
        <f>D22</f>
        <v>2</v>
      </c>
      <c r="E21" s="76">
        <f t="shared" si="19"/>
        <v>1.97</v>
      </c>
      <c r="F21" s="76">
        <f t="shared" si="19"/>
        <v>1.94045</v>
      </c>
      <c r="G21" s="76">
        <f t="shared" si="19"/>
        <v>1.91134325</v>
      </c>
      <c r="H21" s="76">
        <f t="shared" si="19"/>
        <v>1.88267310125</v>
      </c>
    </row>
    <row r="22" spans="1:9" s="73" customFormat="1" ht="57" outlineLevel="1" x14ac:dyDescent="0.2">
      <c r="A22" s="86" t="s">
        <v>10</v>
      </c>
      <c r="B22" s="81">
        <v>2</v>
      </c>
      <c r="C22" s="81">
        <v>2</v>
      </c>
      <c r="D22" s="81">
        <f>'2.1'!H21</f>
        <v>2</v>
      </c>
      <c r="E22" s="81">
        <f>D22*(1-0.015)</f>
        <v>1.97</v>
      </c>
      <c r="F22" s="81">
        <f t="shared" ref="F22:H22" si="20">E22*(1-0.015)</f>
        <v>1.94045</v>
      </c>
      <c r="G22" s="81">
        <f t="shared" si="20"/>
        <v>1.91134325</v>
      </c>
      <c r="H22" s="81">
        <f t="shared" si="20"/>
        <v>1.88267310125</v>
      </c>
    </row>
    <row r="23" spans="1:9" s="70" customFormat="1" ht="42.75" x14ac:dyDescent="0.2">
      <c r="A23" s="74" t="s">
        <v>11</v>
      </c>
      <c r="B23" s="76">
        <f>AVERAGE(B24:B25)</f>
        <v>2</v>
      </c>
      <c r="C23" s="76">
        <f>AVERAGE(C24:C25)</f>
        <v>2</v>
      </c>
      <c r="D23" s="76">
        <f>AVERAGE(D24:D25)</f>
        <v>2</v>
      </c>
      <c r="E23" s="76">
        <f t="shared" ref="E23:H23" si="21">AVERAGE(E24:E25)</f>
        <v>1.97</v>
      </c>
      <c r="F23" s="76">
        <f t="shared" si="21"/>
        <v>1.94045</v>
      </c>
      <c r="G23" s="76">
        <f t="shared" si="21"/>
        <v>1.91134325</v>
      </c>
      <c r="H23" s="76">
        <f t="shared" si="21"/>
        <v>1.88267310125</v>
      </c>
    </row>
    <row r="24" spans="1:9" s="73" customFormat="1" ht="42.75" outlineLevel="1" x14ac:dyDescent="0.2">
      <c r="A24" s="77" t="s">
        <v>12</v>
      </c>
      <c r="B24" s="81">
        <v>2</v>
      </c>
      <c r="C24" s="81">
        <v>2</v>
      </c>
      <c r="D24" s="81">
        <f>'2.1'!H23</f>
        <v>2</v>
      </c>
      <c r="E24" s="81">
        <f t="shared" ref="E24" si="22">D24*(1-0.015)</f>
        <v>1.97</v>
      </c>
      <c r="F24" s="81">
        <f t="shared" ref="F24:F25" si="23">E24*(1-0.015)</f>
        <v>1.94045</v>
      </c>
      <c r="G24" s="81">
        <f t="shared" ref="G24:G25" si="24">F24*(1-0.015)</f>
        <v>1.91134325</v>
      </c>
      <c r="H24" s="81">
        <f t="shared" ref="H24:H25" si="25">G24*(1-0.015)</f>
        <v>1.88267310125</v>
      </c>
    </row>
    <row r="25" spans="1:9" s="73" customFormat="1" ht="57" outlineLevel="1" x14ac:dyDescent="0.2">
      <c r="A25" s="77" t="s">
        <v>13</v>
      </c>
      <c r="B25" s="81">
        <v>2</v>
      </c>
      <c r="C25" s="81">
        <v>2</v>
      </c>
      <c r="D25" s="81">
        <f>'2.1'!H24</f>
        <v>2</v>
      </c>
      <c r="E25" s="81">
        <f t="shared" ref="E25" si="26">D25*(1-0.015)</f>
        <v>1.97</v>
      </c>
      <c r="F25" s="81">
        <f t="shared" si="23"/>
        <v>1.94045</v>
      </c>
      <c r="G25" s="81">
        <f t="shared" si="24"/>
        <v>1.91134325</v>
      </c>
      <c r="H25" s="81">
        <f t="shared" si="25"/>
        <v>1.88267310125</v>
      </c>
    </row>
    <row r="26" spans="1:9" s="70" customFormat="1" ht="14.25" x14ac:dyDescent="0.2">
      <c r="A26" s="87" t="s">
        <v>14</v>
      </c>
      <c r="B26" s="109">
        <v>2.4027777777777777</v>
      </c>
      <c r="C26" s="160">
        <v>2.3194444444444442</v>
      </c>
      <c r="D26" s="160">
        <f>AVERAGE(D8,D15,D19,D20,D21,D23)</f>
        <v>2.2361111111111112</v>
      </c>
      <c r="E26" s="160">
        <f>AVERAGE(E8,E15,E19,E20,E21,E23)</f>
        <v>2.2048611111111112</v>
      </c>
      <c r="F26" s="160">
        <f>AVERAGE(F8,F15,F19,F20,F21,F23)</f>
        <v>2.2365673611111108</v>
      </c>
      <c r="G26" s="160">
        <f>AVERAGE(G8,G15,G19,G20,G21,G23)</f>
        <v>2.2374822048611107</v>
      </c>
      <c r="H26" s="160">
        <f>AVERAGE(H8,H15,H19,H20,H21,H23)</f>
        <v>2.2544830887673601</v>
      </c>
    </row>
    <row r="27" spans="1:9" s="73" customFormat="1" ht="14.25" x14ac:dyDescent="0.2">
      <c r="A27" s="103" t="s">
        <v>29</v>
      </c>
      <c r="B27" s="104"/>
      <c r="C27" s="104"/>
      <c r="D27" s="141"/>
      <c r="E27" s="104"/>
      <c r="F27" s="104"/>
      <c r="G27" s="104"/>
      <c r="H27" s="88"/>
    </row>
    <row r="28" spans="1:9" s="70" customFormat="1" ht="28.5" x14ac:dyDescent="0.2">
      <c r="A28" s="91" t="s">
        <v>179</v>
      </c>
      <c r="B28" s="99">
        <f t="shared" ref="B28:D28" si="27">AVERAGE(B29:B30,B33)</f>
        <v>0.33333333333333331</v>
      </c>
      <c r="C28" s="99">
        <f t="shared" si="27"/>
        <v>0.33333333333333331</v>
      </c>
      <c r="D28" s="99">
        <f t="shared" si="27"/>
        <v>0.33333333333333331</v>
      </c>
      <c r="E28" s="99">
        <f>AVERAGE(E29:E30,E33)</f>
        <v>0.32833333333333331</v>
      </c>
      <c r="F28" s="99">
        <f t="shared" ref="F28" si="28">AVERAGE(F29:F30,F33)</f>
        <v>0.32340833333333335</v>
      </c>
      <c r="G28" s="99">
        <f t="shared" ref="G28" si="29">AVERAGE(G29:G30,G33)</f>
        <v>0.31855720833333334</v>
      </c>
      <c r="H28" s="99">
        <f t="shared" ref="H28" si="30">AVERAGE(H29:H30,H33)</f>
        <v>0.31377885020833335</v>
      </c>
    </row>
    <row r="29" spans="1:9" s="73" customFormat="1" ht="42.75" outlineLevel="1" x14ac:dyDescent="0.2">
      <c r="A29" s="77" t="s">
        <v>190</v>
      </c>
      <c r="B29" s="97">
        <v>0.5</v>
      </c>
      <c r="C29" s="97">
        <v>0.5</v>
      </c>
      <c r="D29" s="97">
        <f>'2.2'!I9</f>
        <v>0.5</v>
      </c>
      <c r="E29" s="97">
        <f t="shared" ref="E29" si="31">D29*(1-0.015)</f>
        <v>0.49249999999999999</v>
      </c>
      <c r="F29" s="97">
        <f t="shared" ref="F29" si="32">E29*(1-0.015)</f>
        <v>0.4851125</v>
      </c>
      <c r="G29" s="97">
        <f t="shared" ref="G29" si="33">F29*(1-0.015)</f>
        <v>0.47783581250000001</v>
      </c>
      <c r="H29" s="97">
        <f t="shared" ref="H29" si="34">G29*(1-0.015)</f>
        <v>0.4706682753125</v>
      </c>
    </row>
    <row r="30" spans="1:9" s="73" customFormat="1" ht="28.5" outlineLevel="1" x14ac:dyDescent="0.2">
      <c r="A30" s="77" t="s">
        <v>180</v>
      </c>
      <c r="B30" s="97">
        <f>AVERAGE(B31:B32)</f>
        <v>0.25</v>
      </c>
      <c r="C30" s="97">
        <f>AVERAGE(C31:C32)</f>
        <v>0.25</v>
      </c>
      <c r="D30" s="97">
        <f>'2.2'!I10</f>
        <v>0.25</v>
      </c>
      <c r="E30" s="97">
        <f t="shared" ref="E30:H30" si="35">AVERAGE(E31:E32)</f>
        <v>0.24625</v>
      </c>
      <c r="F30" s="97">
        <f t="shared" si="35"/>
        <v>0.24255625</v>
      </c>
      <c r="G30" s="97">
        <f t="shared" si="35"/>
        <v>0.23891790625000001</v>
      </c>
      <c r="H30" s="97">
        <f t="shared" si="35"/>
        <v>0.23533413765625</v>
      </c>
      <c r="I30" s="97"/>
    </row>
    <row r="31" spans="1:9" s="73" customFormat="1" ht="28.5" outlineLevel="1" x14ac:dyDescent="0.2">
      <c r="A31" s="77" t="s">
        <v>129</v>
      </c>
      <c r="B31" s="97">
        <v>0.25</v>
      </c>
      <c r="C31" s="97">
        <v>0.25</v>
      </c>
      <c r="D31" s="97">
        <f>'2.2'!I11</f>
        <v>0.25</v>
      </c>
      <c r="E31" s="97">
        <f t="shared" ref="E31" si="36">D31*(1-0.015)</f>
        <v>0.24625</v>
      </c>
      <c r="F31" s="97">
        <f t="shared" ref="F31:F33" si="37">E31*(1-0.015)</f>
        <v>0.24255625</v>
      </c>
      <c r="G31" s="97">
        <f t="shared" ref="G31:G33" si="38">F31*(1-0.015)</f>
        <v>0.23891790625000001</v>
      </c>
      <c r="H31" s="97">
        <f t="shared" ref="H31:H33" si="39">G31*(1-0.015)</f>
        <v>0.23533413765625</v>
      </c>
    </row>
    <row r="32" spans="1:9" s="73" customFormat="1" ht="14.25" outlineLevel="1" x14ac:dyDescent="0.2">
      <c r="A32" s="77" t="s">
        <v>130</v>
      </c>
      <c r="B32" s="97">
        <v>0.25</v>
      </c>
      <c r="C32" s="97">
        <v>0.25</v>
      </c>
      <c r="D32" s="97">
        <f>'2.2'!I12</f>
        <v>0.25</v>
      </c>
      <c r="E32" s="97">
        <f t="shared" ref="E32" si="40">D32*(1-0.015)</f>
        <v>0.24625</v>
      </c>
      <c r="F32" s="97">
        <f t="shared" si="37"/>
        <v>0.24255625</v>
      </c>
      <c r="G32" s="97">
        <f t="shared" si="38"/>
        <v>0.23891790625000001</v>
      </c>
      <c r="H32" s="97">
        <f t="shared" si="39"/>
        <v>0.23533413765625</v>
      </c>
    </row>
    <row r="33" spans="1:8" s="73" customFormat="1" ht="71.25" outlineLevel="1" x14ac:dyDescent="0.2">
      <c r="A33" s="77" t="s">
        <v>181</v>
      </c>
      <c r="B33" s="97">
        <v>0.25</v>
      </c>
      <c r="C33" s="97">
        <v>0.25</v>
      </c>
      <c r="D33" s="97">
        <f>'2.2'!I13</f>
        <v>0.25</v>
      </c>
      <c r="E33" s="97">
        <f t="shared" ref="E33" si="41">D33*(1-0.015)</f>
        <v>0.24625</v>
      </c>
      <c r="F33" s="97">
        <f t="shared" si="37"/>
        <v>0.24255625</v>
      </c>
      <c r="G33" s="97">
        <f t="shared" si="38"/>
        <v>0.23891790625000001</v>
      </c>
      <c r="H33" s="97">
        <f t="shared" si="39"/>
        <v>0.23533413765625</v>
      </c>
    </row>
    <row r="34" spans="1:8" s="70" customFormat="1" ht="28.5" x14ac:dyDescent="0.2">
      <c r="A34" s="91" t="s">
        <v>182</v>
      </c>
      <c r="B34" s="99">
        <v>0.25</v>
      </c>
      <c r="C34" s="99">
        <v>0.25</v>
      </c>
      <c r="D34" s="99">
        <f>'2.2'!H14</f>
        <v>0.25</v>
      </c>
      <c r="E34" s="99">
        <f>E35</f>
        <v>0.24625</v>
      </c>
      <c r="F34" s="99">
        <f>F35</f>
        <v>0.24255625</v>
      </c>
      <c r="G34" s="165">
        <f>G35</f>
        <v>0.23891790625000001</v>
      </c>
      <c r="H34" s="99">
        <f>H35</f>
        <v>0.23533413765625</v>
      </c>
    </row>
    <row r="35" spans="1:8" s="73" customFormat="1" ht="42.75" outlineLevel="1" x14ac:dyDescent="0.2">
      <c r="A35" s="77" t="s">
        <v>183</v>
      </c>
      <c r="B35" s="97">
        <v>0.25</v>
      </c>
      <c r="C35" s="97">
        <v>0.25</v>
      </c>
      <c r="D35" s="97">
        <f>'2.2'!I15</f>
        <v>0.25</v>
      </c>
      <c r="E35" s="97">
        <f t="shared" ref="E35" si="42">D35*(1-0.015)</f>
        <v>0.24625</v>
      </c>
      <c r="F35" s="97">
        <f t="shared" ref="F35" si="43">E35*(1-0.015)</f>
        <v>0.24255625</v>
      </c>
      <c r="G35" s="97">
        <f t="shared" ref="G35" si="44">F35*(1-0.015)</f>
        <v>0.23891790625000001</v>
      </c>
      <c r="H35" s="97">
        <f t="shared" ref="H35" si="45">G35*(1-0.015)</f>
        <v>0.23533413765625</v>
      </c>
    </row>
    <row r="36" spans="1:8" s="70" customFormat="1" ht="28.5" x14ac:dyDescent="0.2">
      <c r="A36" s="91" t="s">
        <v>184</v>
      </c>
      <c r="B36" s="99">
        <f>AVERAGE(B37:B38)</f>
        <v>0.375</v>
      </c>
      <c r="C36" s="99">
        <f t="shared" ref="C36:H36" si="46">AVERAGE(C37:C38)</f>
        <v>0.375</v>
      </c>
      <c r="D36" s="99">
        <f t="shared" si="46"/>
        <v>0.375</v>
      </c>
      <c r="E36" s="99">
        <f t="shared" si="46"/>
        <v>0.37687499999999996</v>
      </c>
      <c r="F36" s="99">
        <f t="shared" si="46"/>
        <v>0.37883437499999995</v>
      </c>
      <c r="G36" s="99">
        <f t="shared" si="46"/>
        <v>0.38087854687499989</v>
      </c>
      <c r="H36" s="99">
        <f t="shared" si="46"/>
        <v>0.38300795648437486</v>
      </c>
    </row>
    <row r="37" spans="1:8" s="73" customFormat="1" ht="39" customHeight="1" outlineLevel="1" x14ac:dyDescent="0.2">
      <c r="A37" s="77" t="s">
        <v>185</v>
      </c>
      <c r="B37" s="97">
        <v>0.5</v>
      </c>
      <c r="C37" s="97">
        <v>0.5</v>
      </c>
      <c r="D37" s="97">
        <f>'2.2'!I17</f>
        <v>0.5</v>
      </c>
      <c r="E37" s="97">
        <f>D37*(1+0.015)</f>
        <v>0.50749999999999995</v>
      </c>
      <c r="F37" s="97">
        <f t="shared" ref="F37:H37" si="47">E37*(1+0.015)</f>
        <v>0.51511249999999986</v>
      </c>
      <c r="G37" s="97">
        <f t="shared" si="47"/>
        <v>0.5228391874999998</v>
      </c>
      <c r="H37" s="97">
        <f t="shared" si="47"/>
        <v>0.53068177531249972</v>
      </c>
    </row>
    <row r="38" spans="1:8" s="73" customFormat="1" ht="57" outlineLevel="1" x14ac:dyDescent="0.2">
      <c r="A38" s="77" t="s">
        <v>186</v>
      </c>
      <c r="B38" s="97">
        <v>0.25</v>
      </c>
      <c r="C38" s="97">
        <v>0.25</v>
      </c>
      <c r="D38" s="97">
        <f>'2.2'!I18</f>
        <v>0.25</v>
      </c>
      <c r="E38" s="97">
        <f t="shared" ref="E38" si="48">D38*(1-0.015)</f>
        <v>0.24625</v>
      </c>
      <c r="F38" s="97">
        <f t="shared" ref="F38" si="49">E38*(1-0.015)</f>
        <v>0.24255625</v>
      </c>
      <c r="G38" s="97">
        <f t="shared" ref="G38" si="50">F38*(1-0.015)</f>
        <v>0.23891790625000001</v>
      </c>
      <c r="H38" s="97">
        <f t="shared" ref="H38" si="51">G38*(1-0.015)</f>
        <v>0.23533413765625</v>
      </c>
    </row>
    <row r="39" spans="1:8" s="70" customFormat="1" ht="28.5" x14ac:dyDescent="0.2">
      <c r="A39" s="91" t="s">
        <v>187</v>
      </c>
      <c r="B39" s="99">
        <f>B40</f>
        <v>0.1</v>
      </c>
      <c r="C39" s="99">
        <f t="shared" ref="C39:H39" si="52">C40</f>
        <v>0.1</v>
      </c>
      <c r="D39" s="99">
        <f t="shared" si="52"/>
        <v>0.1</v>
      </c>
      <c r="E39" s="99">
        <f t="shared" si="52"/>
        <v>9.8500000000000004E-2</v>
      </c>
      <c r="F39" s="99">
        <f t="shared" si="52"/>
        <v>9.7022499999999998E-2</v>
      </c>
      <c r="G39" s="99">
        <f t="shared" si="52"/>
        <v>9.5567162499999997E-2</v>
      </c>
      <c r="H39" s="99">
        <f t="shared" si="52"/>
        <v>9.4133655062500002E-2</v>
      </c>
    </row>
    <row r="40" spans="1:8" s="73" customFormat="1" ht="42.75" outlineLevel="1" x14ac:dyDescent="0.2">
      <c r="A40" s="77" t="s">
        <v>188</v>
      </c>
      <c r="B40" s="97">
        <v>0.1</v>
      </c>
      <c r="C40" s="97">
        <v>0.1</v>
      </c>
      <c r="D40" s="97">
        <f>'2.2'!I20</f>
        <v>0.1</v>
      </c>
      <c r="E40" s="97">
        <f t="shared" ref="E40" si="53">D40*(1-0.015)</f>
        <v>9.8500000000000004E-2</v>
      </c>
      <c r="F40" s="97">
        <f t="shared" ref="F40" si="54">E40*(1-0.015)</f>
        <v>9.7022499999999998E-2</v>
      </c>
      <c r="G40" s="97">
        <f t="shared" ref="G40" si="55">F40*(1-0.015)</f>
        <v>9.5567162499999997E-2</v>
      </c>
      <c r="H40" s="97">
        <f t="shared" ref="H40" si="56">G40*(1-0.015)</f>
        <v>9.4133655062500002E-2</v>
      </c>
    </row>
    <row r="41" spans="1:8" s="70" customFormat="1" ht="14.25" x14ac:dyDescent="0.2">
      <c r="A41" s="87" t="s">
        <v>189</v>
      </c>
      <c r="B41" s="109">
        <f t="shared" ref="B41:D41" si="57">AVERAGE(B28,B34,B36,B39)</f>
        <v>0.26458333333333334</v>
      </c>
      <c r="C41" s="109">
        <f t="shared" si="57"/>
        <v>0.26458333333333334</v>
      </c>
      <c r="D41" s="109">
        <f t="shared" si="57"/>
        <v>0.26458333333333334</v>
      </c>
      <c r="E41" s="109">
        <f>AVERAGE(E28,E34,E36,E39)</f>
        <v>0.26248958333333333</v>
      </c>
      <c r="F41" s="109">
        <f t="shared" ref="F41:H41" si="58">AVERAGE(F28,F34,F36,F39)</f>
        <v>0.26045536458333329</v>
      </c>
      <c r="G41" s="109">
        <f t="shared" si="58"/>
        <v>0.25848020598958332</v>
      </c>
      <c r="H41" s="109">
        <f t="shared" si="58"/>
        <v>0.25656364985286456</v>
      </c>
    </row>
    <row r="42" spans="1:8" s="73" customFormat="1" ht="14.25" x14ac:dyDescent="0.2">
      <c r="A42" s="103" t="s">
        <v>30</v>
      </c>
      <c r="B42" s="104"/>
      <c r="C42" s="104"/>
      <c r="D42" s="142"/>
      <c r="E42" s="104"/>
      <c r="F42" s="104"/>
      <c r="G42" s="104"/>
      <c r="H42" s="88"/>
    </row>
    <row r="43" spans="1:8" s="70" customFormat="1" ht="42.75" x14ac:dyDescent="0.2">
      <c r="A43" s="91" t="s">
        <v>131</v>
      </c>
      <c r="B43" s="76">
        <v>3</v>
      </c>
      <c r="C43" s="76">
        <v>3</v>
      </c>
      <c r="D43" s="76">
        <f>'2.3'!I9</f>
        <v>3</v>
      </c>
      <c r="E43" s="76">
        <f>D43*(1+0.015)</f>
        <v>3.0449999999999999</v>
      </c>
      <c r="F43" s="76">
        <f t="shared" ref="F43:H43" si="59">E43*(1+0.015)</f>
        <v>3.0906749999999996</v>
      </c>
      <c r="G43" s="76">
        <f t="shared" si="59"/>
        <v>3.1370351249999993</v>
      </c>
      <c r="H43" s="76">
        <f t="shared" si="59"/>
        <v>3.1840906518749987</v>
      </c>
    </row>
    <row r="44" spans="1:8" s="70" customFormat="1" ht="14.25" x14ac:dyDescent="0.2">
      <c r="A44" s="91" t="s">
        <v>16</v>
      </c>
      <c r="B44" s="76">
        <f t="shared" ref="B44:E44" si="60">AVERAGE(B45:B50)</f>
        <v>2.1666666666666665</v>
      </c>
      <c r="C44" s="76">
        <f t="shared" si="60"/>
        <v>2.1666666666666665</v>
      </c>
      <c r="D44" s="76">
        <f t="shared" si="60"/>
        <v>2.1666666666666665</v>
      </c>
      <c r="E44" s="76">
        <f t="shared" si="60"/>
        <v>2.1691666666666665</v>
      </c>
      <c r="F44" s="76">
        <f>AVERAGE(F45:F50)</f>
        <v>2.1721541666666666</v>
      </c>
      <c r="G44" s="164">
        <f>AVERAGE(G45:G50)</f>
        <v>2.175629729166666</v>
      </c>
      <c r="H44" s="76">
        <f>AVERAGE(H45:H50)</f>
        <v>2.1795940263541662</v>
      </c>
    </row>
    <row r="45" spans="1:8" s="73" customFormat="1" ht="42.75" outlineLevel="1" x14ac:dyDescent="0.2">
      <c r="A45" s="77" t="s">
        <v>17</v>
      </c>
      <c r="B45" s="81">
        <v>2</v>
      </c>
      <c r="C45" s="81">
        <v>2</v>
      </c>
      <c r="D45" s="81">
        <f t="shared" ref="D45:D61" si="61">AVERAGE(B45:C45)</f>
        <v>2</v>
      </c>
      <c r="E45" s="81">
        <f>D45*(1-0.015)</f>
        <v>1.97</v>
      </c>
      <c r="F45" s="81">
        <f t="shared" ref="F45:H45" si="62">E45*(1-0.015)</f>
        <v>1.94045</v>
      </c>
      <c r="G45" s="81">
        <f t="shared" si="62"/>
        <v>1.91134325</v>
      </c>
      <c r="H45" s="81">
        <f t="shared" si="62"/>
        <v>1.88267310125</v>
      </c>
    </row>
    <row r="46" spans="1:8" s="73" customFormat="1" ht="57" outlineLevel="1" x14ac:dyDescent="0.2">
      <c r="A46" s="77" t="s">
        <v>18</v>
      </c>
      <c r="B46" s="81">
        <v>2</v>
      </c>
      <c r="C46" s="81">
        <v>2</v>
      </c>
      <c r="D46" s="81">
        <f t="shared" si="61"/>
        <v>2</v>
      </c>
      <c r="E46" s="81">
        <f>D46*(1+0.015)</f>
        <v>2.0299999999999998</v>
      </c>
      <c r="F46" s="81">
        <f t="shared" ref="F46:H46" si="63">E46*(1+0.015)</f>
        <v>2.0604499999999994</v>
      </c>
      <c r="G46" s="81">
        <f t="shared" si="63"/>
        <v>2.0913567499999992</v>
      </c>
      <c r="H46" s="81">
        <f t="shared" si="63"/>
        <v>2.1227271012499989</v>
      </c>
    </row>
    <row r="47" spans="1:8" s="73" customFormat="1" ht="71.25" outlineLevel="1" x14ac:dyDescent="0.2">
      <c r="A47" s="77" t="s">
        <v>19</v>
      </c>
      <c r="B47" s="81">
        <v>2</v>
      </c>
      <c r="C47" s="81">
        <v>2</v>
      </c>
      <c r="D47" s="81">
        <f t="shared" si="61"/>
        <v>2</v>
      </c>
      <c r="E47" s="81">
        <f t="shared" ref="E47:E48" si="64">D47*(1-0.015)</f>
        <v>1.97</v>
      </c>
      <c r="F47" s="81">
        <f t="shared" ref="F47:F48" si="65">E47*(1-0.015)</f>
        <v>1.94045</v>
      </c>
      <c r="G47" s="81">
        <f t="shared" ref="G47:G48" si="66">F47*(1-0.015)</f>
        <v>1.91134325</v>
      </c>
      <c r="H47" s="81">
        <f t="shared" ref="H47:H48" si="67">G47*(1-0.015)</f>
        <v>1.88267310125</v>
      </c>
    </row>
    <row r="48" spans="1:8" s="73" customFormat="1" ht="57" outlineLevel="1" x14ac:dyDescent="0.2">
      <c r="A48" s="77" t="s">
        <v>20</v>
      </c>
      <c r="B48" s="81">
        <v>2</v>
      </c>
      <c r="C48" s="81">
        <v>2</v>
      </c>
      <c r="D48" s="81">
        <f t="shared" si="61"/>
        <v>2</v>
      </c>
      <c r="E48" s="81">
        <f t="shared" si="64"/>
        <v>1.97</v>
      </c>
      <c r="F48" s="81">
        <f t="shared" si="65"/>
        <v>1.94045</v>
      </c>
      <c r="G48" s="81">
        <f t="shared" si="66"/>
        <v>1.91134325</v>
      </c>
      <c r="H48" s="81">
        <f t="shared" si="67"/>
        <v>1.88267310125</v>
      </c>
    </row>
    <row r="49" spans="1:8" s="73" customFormat="1" ht="42.75" outlineLevel="1" x14ac:dyDescent="0.2">
      <c r="A49" s="77" t="s">
        <v>21</v>
      </c>
      <c r="B49" s="81">
        <v>2</v>
      </c>
      <c r="C49" s="81">
        <v>2</v>
      </c>
      <c r="D49" s="81">
        <f t="shared" si="61"/>
        <v>2</v>
      </c>
      <c r="E49" s="81">
        <f t="shared" ref="E49" si="68">D49*(1+0.015)</f>
        <v>2.0299999999999998</v>
      </c>
      <c r="F49" s="81">
        <f t="shared" ref="F49:F50" si="69">E49*(1+0.015)</f>
        <v>2.0604499999999994</v>
      </c>
      <c r="G49" s="81">
        <f t="shared" ref="G49:G50" si="70">F49*(1+0.015)</f>
        <v>2.0913567499999992</v>
      </c>
      <c r="H49" s="81">
        <f t="shared" ref="H49:H50" si="71">G49*(1+0.015)</f>
        <v>2.1227271012499989</v>
      </c>
    </row>
    <row r="50" spans="1:8" s="73" customFormat="1" ht="28.5" outlineLevel="1" x14ac:dyDescent="0.2">
      <c r="A50" s="77" t="s">
        <v>118</v>
      </c>
      <c r="B50" s="81">
        <v>3</v>
      </c>
      <c r="C50" s="81">
        <v>3</v>
      </c>
      <c r="D50" s="81">
        <f t="shared" si="61"/>
        <v>3</v>
      </c>
      <c r="E50" s="81">
        <f t="shared" ref="E50" si="72">D50*(1+0.015)</f>
        <v>3.0449999999999999</v>
      </c>
      <c r="F50" s="81">
        <f t="shared" si="69"/>
        <v>3.0906749999999996</v>
      </c>
      <c r="G50" s="81">
        <f t="shared" si="70"/>
        <v>3.1370351249999993</v>
      </c>
      <c r="H50" s="81">
        <f t="shared" si="71"/>
        <v>3.1840906518749987</v>
      </c>
    </row>
    <row r="51" spans="1:8" s="70" customFormat="1" ht="14.25" x14ac:dyDescent="0.2">
      <c r="A51" s="91" t="s">
        <v>22</v>
      </c>
      <c r="B51" s="76">
        <f>AVERAGE(B52:B53)</f>
        <v>2.5</v>
      </c>
      <c r="C51" s="76">
        <f t="shared" ref="C51:H51" si="73">AVERAGE(C52:C53)</f>
        <v>2.5</v>
      </c>
      <c r="D51" s="76">
        <f t="shared" si="73"/>
        <v>2.5</v>
      </c>
      <c r="E51" s="76">
        <f t="shared" si="73"/>
        <v>2.5074999999999998</v>
      </c>
      <c r="F51" s="76">
        <f t="shared" si="73"/>
        <v>2.5155624999999997</v>
      </c>
      <c r="G51" s="76">
        <f t="shared" si="73"/>
        <v>2.5241891874999998</v>
      </c>
      <c r="H51" s="76">
        <f t="shared" si="73"/>
        <v>2.5333818765624994</v>
      </c>
    </row>
    <row r="52" spans="1:8" s="73" customFormat="1" ht="28.5" outlineLevel="1" x14ac:dyDescent="0.2">
      <c r="A52" s="77" t="s">
        <v>49</v>
      </c>
      <c r="B52" s="81">
        <v>2</v>
      </c>
      <c r="C52" s="81">
        <v>2</v>
      </c>
      <c r="D52" s="81">
        <f t="shared" si="61"/>
        <v>2</v>
      </c>
      <c r="E52" s="81">
        <f>D52*(1-0.015)</f>
        <v>1.97</v>
      </c>
      <c r="F52" s="81">
        <f t="shared" ref="F52:H52" si="74">E52*(1-0.015)</f>
        <v>1.94045</v>
      </c>
      <c r="G52" s="81">
        <f t="shared" si="74"/>
        <v>1.91134325</v>
      </c>
      <c r="H52" s="81">
        <f t="shared" si="74"/>
        <v>1.88267310125</v>
      </c>
    </row>
    <row r="53" spans="1:8" s="73" customFormat="1" ht="42.75" outlineLevel="1" x14ac:dyDescent="0.2">
      <c r="A53" s="77" t="s">
        <v>23</v>
      </c>
      <c r="B53" s="81">
        <f>AVERAGE(B54:B56)</f>
        <v>3</v>
      </c>
      <c r="C53" s="81">
        <f t="shared" ref="C53:D53" si="75">AVERAGE(C54:C56)</f>
        <v>3</v>
      </c>
      <c r="D53" s="81">
        <f t="shared" si="75"/>
        <v>3</v>
      </c>
      <c r="E53" s="81">
        <f t="shared" ref="E53" si="76">AVERAGE(E54:E56)</f>
        <v>3.0449999999999999</v>
      </c>
      <c r="F53" s="81">
        <f t="shared" ref="F53" si="77">AVERAGE(F54:F56)</f>
        <v>3.0906749999999996</v>
      </c>
      <c r="G53" s="81">
        <f t="shared" ref="G53" si="78">AVERAGE(G54:G56)</f>
        <v>3.1370351249999993</v>
      </c>
      <c r="H53" s="81">
        <f t="shared" ref="H53" si="79">AVERAGE(H54:H56)</f>
        <v>3.1840906518749983</v>
      </c>
    </row>
    <row r="54" spans="1:8" s="73" customFormat="1" ht="14.25" outlineLevel="1" x14ac:dyDescent="0.2">
      <c r="A54" s="77" t="s">
        <v>132</v>
      </c>
      <c r="B54" s="81">
        <v>3</v>
      </c>
      <c r="C54" s="81">
        <v>3</v>
      </c>
      <c r="D54" s="81">
        <f t="shared" si="61"/>
        <v>3</v>
      </c>
      <c r="E54" s="81">
        <f t="shared" ref="E54" si="80">D54*(1+0.015)</f>
        <v>3.0449999999999999</v>
      </c>
      <c r="F54" s="81">
        <f t="shared" ref="F54:F56" si="81">E54*(1+0.015)</f>
        <v>3.0906749999999996</v>
      </c>
      <c r="G54" s="81">
        <f t="shared" ref="G54:G56" si="82">F54*(1+0.015)</f>
        <v>3.1370351249999993</v>
      </c>
      <c r="H54" s="81">
        <f t="shared" ref="H54:H56" si="83">G54*(1+0.015)</f>
        <v>3.1840906518749987</v>
      </c>
    </row>
    <row r="55" spans="1:8" s="73" customFormat="1" ht="14.25" outlineLevel="1" x14ac:dyDescent="0.2">
      <c r="A55" s="77" t="s">
        <v>133</v>
      </c>
      <c r="B55" s="81">
        <v>3</v>
      </c>
      <c r="C55" s="81">
        <v>3</v>
      </c>
      <c r="D55" s="81">
        <f t="shared" si="61"/>
        <v>3</v>
      </c>
      <c r="E55" s="81">
        <f t="shared" ref="E55" si="84">D55*(1+0.015)</f>
        <v>3.0449999999999999</v>
      </c>
      <c r="F55" s="81">
        <f t="shared" si="81"/>
        <v>3.0906749999999996</v>
      </c>
      <c r="G55" s="81">
        <f t="shared" si="82"/>
        <v>3.1370351249999993</v>
      </c>
      <c r="H55" s="81">
        <f t="shared" si="83"/>
        <v>3.1840906518749987</v>
      </c>
    </row>
    <row r="56" spans="1:8" s="73" customFormat="1" ht="14.25" outlineLevel="1" x14ac:dyDescent="0.2">
      <c r="A56" s="108" t="s">
        <v>134</v>
      </c>
      <c r="B56" s="81">
        <v>3</v>
      </c>
      <c r="C56" s="81">
        <v>3</v>
      </c>
      <c r="D56" s="81">
        <f t="shared" si="61"/>
        <v>3</v>
      </c>
      <c r="E56" s="81">
        <f t="shared" ref="E56" si="85">D56*(1+0.015)</f>
        <v>3.0449999999999999</v>
      </c>
      <c r="F56" s="81">
        <f t="shared" si="81"/>
        <v>3.0906749999999996</v>
      </c>
      <c r="G56" s="81">
        <f t="shared" si="82"/>
        <v>3.1370351249999993</v>
      </c>
      <c r="H56" s="81">
        <f t="shared" si="83"/>
        <v>3.1840906518749987</v>
      </c>
    </row>
    <row r="57" spans="1:8" s="70" customFormat="1" ht="28.5" x14ac:dyDescent="0.2">
      <c r="A57" s="91" t="s">
        <v>24</v>
      </c>
      <c r="B57" s="76">
        <f>B58</f>
        <v>1</v>
      </c>
      <c r="C57" s="76">
        <f t="shared" ref="C57:H57" si="86">C58</f>
        <v>1</v>
      </c>
      <c r="D57" s="76">
        <f t="shared" si="86"/>
        <v>1</v>
      </c>
      <c r="E57" s="76">
        <f t="shared" si="86"/>
        <v>0.98499999999999999</v>
      </c>
      <c r="F57" s="76">
        <f t="shared" si="86"/>
        <v>0.970225</v>
      </c>
      <c r="G57" s="76">
        <f t="shared" si="86"/>
        <v>0.95567162500000002</v>
      </c>
      <c r="H57" s="76">
        <f t="shared" si="86"/>
        <v>0.94133655062499999</v>
      </c>
    </row>
    <row r="58" spans="1:8" s="73" customFormat="1" ht="42.75" outlineLevel="1" x14ac:dyDescent="0.2">
      <c r="A58" s="77" t="s">
        <v>25</v>
      </c>
      <c r="B58" s="81">
        <v>1</v>
      </c>
      <c r="C58" s="81">
        <v>1</v>
      </c>
      <c r="D58" s="81">
        <f>AVERAGE(B58:C58)</f>
        <v>1</v>
      </c>
      <c r="E58" s="81">
        <f>D58*(1-0.015)</f>
        <v>0.98499999999999999</v>
      </c>
      <c r="F58" s="81">
        <f t="shared" ref="F58:H58" si="87">E58*(1-0.015)</f>
        <v>0.970225</v>
      </c>
      <c r="G58" s="81">
        <f t="shared" si="87"/>
        <v>0.95567162500000002</v>
      </c>
      <c r="H58" s="81">
        <f t="shared" si="87"/>
        <v>0.94133655062499999</v>
      </c>
    </row>
    <row r="59" spans="1:8" s="70" customFormat="1" ht="42.75" x14ac:dyDescent="0.2">
      <c r="A59" s="91" t="s">
        <v>26</v>
      </c>
      <c r="B59" s="76">
        <f>AVERAGE(B60:B61)</f>
        <v>2</v>
      </c>
      <c r="C59" s="76">
        <f t="shared" ref="C59:H59" si="88">AVERAGE(C60:C61)</f>
        <v>2</v>
      </c>
      <c r="D59" s="76">
        <f t="shared" si="88"/>
        <v>2</v>
      </c>
      <c r="E59" s="76">
        <f t="shared" si="88"/>
        <v>2.0150000000000001</v>
      </c>
      <c r="F59" s="76">
        <f t="shared" si="88"/>
        <v>2.0304499999999996</v>
      </c>
      <c r="G59" s="76">
        <f t="shared" si="88"/>
        <v>2.0463533749999998</v>
      </c>
      <c r="H59" s="76">
        <f t="shared" si="88"/>
        <v>2.0627136012499996</v>
      </c>
    </row>
    <row r="60" spans="1:8" s="73" customFormat="1" ht="28.5" outlineLevel="1" x14ac:dyDescent="0.2">
      <c r="A60" s="77" t="s">
        <v>51</v>
      </c>
      <c r="B60" s="81">
        <v>1</v>
      </c>
      <c r="C60" s="81">
        <v>1</v>
      </c>
      <c r="D60" s="81">
        <f t="shared" si="61"/>
        <v>1</v>
      </c>
      <c r="E60" s="81">
        <f>D60*(1-0.015)</f>
        <v>0.98499999999999999</v>
      </c>
      <c r="F60" s="81">
        <f t="shared" ref="F60:H60" si="89">E60*(1-0.015)</f>
        <v>0.970225</v>
      </c>
      <c r="G60" s="81">
        <f t="shared" si="89"/>
        <v>0.95567162500000002</v>
      </c>
      <c r="H60" s="81">
        <f t="shared" si="89"/>
        <v>0.94133655062499999</v>
      </c>
    </row>
    <row r="61" spans="1:8" s="73" customFormat="1" ht="71.25" outlineLevel="1" x14ac:dyDescent="0.2">
      <c r="A61" s="77" t="s">
        <v>52</v>
      </c>
      <c r="B61" s="81">
        <v>3</v>
      </c>
      <c r="C61" s="81">
        <v>3</v>
      </c>
      <c r="D61" s="81">
        <f t="shared" si="61"/>
        <v>3</v>
      </c>
      <c r="E61" s="81">
        <f>D61*(1+0.015)</f>
        <v>3.0449999999999999</v>
      </c>
      <c r="F61" s="81">
        <f>E61*(1+0.015)</f>
        <v>3.0906749999999996</v>
      </c>
      <c r="G61" s="81">
        <f t="shared" ref="G61:H61" si="90">F61*(1+0.015)</f>
        <v>3.1370351249999993</v>
      </c>
      <c r="H61" s="81">
        <f t="shared" si="90"/>
        <v>3.1840906518749987</v>
      </c>
    </row>
    <row r="62" spans="1:8" s="70" customFormat="1" ht="14.25" x14ac:dyDescent="0.2">
      <c r="A62" s="87" t="s">
        <v>27</v>
      </c>
      <c r="B62" s="109">
        <v>2.1333333333333333</v>
      </c>
      <c r="C62" s="109">
        <v>2.1333333333333333</v>
      </c>
      <c r="D62" s="109">
        <f>AVERAGE(D43,D44,D51,D57,D59)</f>
        <v>2.1333333333333333</v>
      </c>
      <c r="E62" s="109">
        <f>AVERAGE(E43,E44,E51,E57,E59)</f>
        <v>2.144333333333333</v>
      </c>
      <c r="F62" s="109">
        <f t="shared" ref="F62" si="91">AVERAGE(F43,F44,F51,F57,F59)</f>
        <v>2.1558133333333331</v>
      </c>
      <c r="G62" s="166">
        <f t="shared" ref="G62:H62" si="92">AVERAGE(G43,G44,G51,G57,G59)</f>
        <v>2.1677758083333329</v>
      </c>
      <c r="H62" s="109">
        <f t="shared" si="92"/>
        <v>2.1802233413333325</v>
      </c>
    </row>
    <row r="63" spans="1:8" s="73" customFormat="1" ht="28.5" x14ac:dyDescent="0.2">
      <c r="A63" s="103" t="s">
        <v>220</v>
      </c>
      <c r="B63" s="151">
        <v>0.98444444444444446</v>
      </c>
      <c r="C63" s="151">
        <v>0.97611111111111115</v>
      </c>
      <c r="D63" s="109">
        <f>0.1*D26+0.7*D41+0.2*D62</f>
        <v>0.83548611111111115</v>
      </c>
      <c r="E63" s="151">
        <f>0.1*E26+0.7*E41+0.2*E62</f>
        <v>0.83309548611111106</v>
      </c>
      <c r="F63" s="151">
        <f>0.1*F26+0.7*F41+0.2*F62</f>
        <v>0.83713815798611102</v>
      </c>
      <c r="G63" s="169">
        <f>0.1*G26+0.7*G41+0.2*G62</f>
        <v>0.83823952634548604</v>
      </c>
      <c r="H63" s="151">
        <f>0.1*H26+0.7*H41+0.2*H62</f>
        <v>0.84108753204040776</v>
      </c>
    </row>
    <row r="66" spans="1:6" x14ac:dyDescent="0.2">
      <c r="A66" s="63" t="s">
        <v>96</v>
      </c>
      <c r="B66" s="63"/>
      <c r="C66" s="63"/>
    </row>
    <row r="67" spans="1:6" x14ac:dyDescent="0.2">
      <c r="A67" s="272" t="s">
        <v>113</v>
      </c>
      <c r="B67" s="272"/>
      <c r="C67" s="272"/>
      <c r="D67" s="272"/>
      <c r="E67" s="272"/>
      <c r="F67" s="272"/>
    </row>
    <row r="68" spans="1:6" ht="25.5" customHeight="1" x14ac:dyDescent="0.2">
      <c r="A68" s="272" t="s">
        <v>117</v>
      </c>
      <c r="B68" s="272"/>
      <c r="C68" s="272"/>
      <c r="D68" s="272"/>
      <c r="E68" s="272"/>
      <c r="F68" s="272"/>
    </row>
    <row r="69" spans="1:6" ht="25.5" customHeight="1" x14ac:dyDescent="0.2">
      <c r="A69" s="272" t="s">
        <v>105</v>
      </c>
      <c r="B69" s="272"/>
      <c r="C69" s="272"/>
      <c r="D69" s="272"/>
      <c r="E69" s="272"/>
      <c r="F69" s="272"/>
    </row>
    <row r="70" spans="1:6" x14ac:dyDescent="0.2">
      <c r="A70" s="63"/>
      <c r="B70" s="63"/>
      <c r="C70" s="63"/>
    </row>
    <row r="71" spans="1:6" ht="15" x14ac:dyDescent="0.2">
      <c r="A71" s="68" t="s">
        <v>225</v>
      </c>
      <c r="B71" s="68"/>
      <c r="C71" s="68"/>
      <c r="D71" s="68"/>
      <c r="E71" s="68" t="s">
        <v>148</v>
      </c>
    </row>
    <row r="72" spans="1:6" x14ac:dyDescent="0.2">
      <c r="A72" s="63"/>
      <c r="B72" s="63"/>
      <c r="C72" s="63"/>
    </row>
  </sheetData>
  <mergeCells count="5">
    <mergeCell ref="A1:H1"/>
    <mergeCell ref="A2:H2"/>
    <mergeCell ref="A67:F67"/>
    <mergeCell ref="A68:F68"/>
    <mergeCell ref="A69:F69"/>
  </mergeCells>
  <pageMargins left="0.78740157480314965" right="0.39370078740157483" top="0.39370078740157483" bottom="0.39370078740157483" header="0" footer="0"/>
  <pageSetup paperSize="8" scale="71" orientation="portrait" r:id="rId1"/>
  <headerFooter alignWithMargins="0"/>
  <rowBreaks count="2" manualBreakCount="2">
    <brk id="26" max="7" man="1"/>
    <brk id="4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65.125" customWidth="1"/>
    <col min="2" max="2" width="9.625" hidden="1" customWidth="1"/>
    <col min="3" max="3" width="12.5" hidden="1" customWidth="1"/>
    <col min="4" max="4" width="13.375" customWidth="1"/>
    <col min="5" max="5" width="10.25" hidden="1" customWidth="1"/>
    <col min="6" max="6" width="10.625" hidden="1" customWidth="1"/>
    <col min="7" max="8" width="9" hidden="1" customWidth="1"/>
  </cols>
  <sheetData>
    <row r="1" spans="1:10" ht="96.75" customHeight="1" x14ac:dyDescent="0.2">
      <c r="A1" s="261" t="s">
        <v>400</v>
      </c>
      <c r="B1" s="261"/>
      <c r="C1" s="261"/>
      <c r="D1" s="261"/>
      <c r="E1" s="261"/>
      <c r="F1" s="261"/>
      <c r="G1" s="261"/>
      <c r="H1" s="261"/>
    </row>
    <row r="2" spans="1:10" ht="15" customHeight="1" x14ac:dyDescent="0.2">
      <c r="A2" s="261" t="s">
        <v>120</v>
      </c>
      <c r="B2" s="261"/>
      <c r="C2" s="261"/>
      <c r="D2" s="261"/>
      <c r="E2" s="261"/>
      <c r="F2" s="261"/>
      <c r="G2" s="261"/>
      <c r="H2" s="261"/>
      <c r="I2" s="177"/>
      <c r="J2" s="177"/>
    </row>
    <row r="4" spans="1:10" x14ac:dyDescent="0.2">
      <c r="A4" s="273" t="s">
        <v>47</v>
      </c>
      <c r="B4" s="185" t="s">
        <v>198</v>
      </c>
      <c r="C4" s="186"/>
      <c r="D4" s="175" t="s">
        <v>198</v>
      </c>
      <c r="E4" s="186"/>
      <c r="F4" s="186"/>
      <c r="G4" s="186"/>
      <c r="H4" s="187"/>
    </row>
    <row r="5" spans="1:10" x14ac:dyDescent="0.2">
      <c r="A5" s="274"/>
      <c r="B5" s="181">
        <v>2012</v>
      </c>
      <c r="C5" s="181">
        <v>2013</v>
      </c>
      <c r="D5" s="173">
        <v>2016</v>
      </c>
      <c r="E5" s="173">
        <v>2016</v>
      </c>
      <c r="F5" s="173">
        <v>2017</v>
      </c>
      <c r="G5" s="173">
        <v>2018</v>
      </c>
      <c r="H5" s="173">
        <v>2019</v>
      </c>
    </row>
    <row r="6" spans="1:10" ht="79.5" x14ac:dyDescent="0.25">
      <c r="A6" s="146" t="s">
        <v>201</v>
      </c>
      <c r="B6" s="178">
        <v>67</v>
      </c>
      <c r="C6" s="178">
        <v>81</v>
      </c>
      <c r="D6" s="192">
        <v>49</v>
      </c>
      <c r="E6" s="179">
        <f>D6</f>
        <v>49</v>
      </c>
      <c r="F6" s="179">
        <f t="shared" ref="F6:H6" si="0">E6</f>
        <v>49</v>
      </c>
      <c r="G6" s="179">
        <f t="shared" si="0"/>
        <v>49</v>
      </c>
      <c r="H6" s="179">
        <f t="shared" si="0"/>
        <v>49</v>
      </c>
      <c r="I6" s="193"/>
    </row>
    <row r="7" spans="1:10" ht="79.5" x14ac:dyDescent="0.25">
      <c r="A7" s="146" t="s">
        <v>202</v>
      </c>
      <c r="B7" s="180">
        <v>0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180">
        <v>0</v>
      </c>
    </row>
    <row r="8" spans="1:10" ht="30.75" customHeight="1" x14ac:dyDescent="0.25">
      <c r="A8" s="146" t="s">
        <v>215</v>
      </c>
      <c r="B8" s="21">
        <f>B6/(MAX(1,B6-B7))</f>
        <v>1</v>
      </c>
      <c r="C8" s="21">
        <f t="shared" ref="C8:H8" si="1">C6/(MAX(1,C6-C7))</f>
        <v>1</v>
      </c>
      <c r="D8" s="21">
        <f>D6/(MAX(1,D6-D7))</f>
        <v>1</v>
      </c>
      <c r="E8" s="21">
        <f t="shared" si="1"/>
        <v>1</v>
      </c>
      <c r="F8" s="21">
        <f t="shared" si="1"/>
        <v>1</v>
      </c>
      <c r="G8" s="21">
        <f t="shared" si="1"/>
        <v>1</v>
      </c>
      <c r="H8" s="21">
        <f t="shared" si="1"/>
        <v>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scale="98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</vt:lpstr>
      <vt:lpstr>1.1</vt:lpstr>
      <vt:lpstr>1.2</vt:lpstr>
      <vt:lpstr>1.3</vt:lpstr>
      <vt:lpstr>2.1</vt:lpstr>
      <vt:lpstr>2.2</vt:lpstr>
      <vt:lpstr>2.3</vt:lpstr>
      <vt:lpstr>2.4</vt:lpstr>
      <vt:lpstr>3.1</vt:lpstr>
      <vt:lpstr>3.2</vt:lpstr>
      <vt:lpstr>3.3</vt:lpstr>
      <vt:lpstr>7.1-7.2</vt:lpstr>
      <vt:lpstr>8.1</vt:lpstr>
      <vt:lpstr>8.3</vt:lpstr>
      <vt:lpstr>'1.1'!sub_11000</vt:lpstr>
      <vt:lpstr>'2.2'!Заголовки_для_печати</vt:lpstr>
      <vt:lpstr>'2.4'!Заголовки_для_печати</vt:lpstr>
      <vt:lpstr>'1.2'!Область_печати</vt:lpstr>
      <vt:lpstr>'1.3'!Область_печати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'7.1-7.2'!Область_печати</vt:lpstr>
      <vt:lpstr>'8.1'!Область_печати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горсвет</cp:lastModifiedBy>
  <cp:lastPrinted>2017-03-28T06:49:22Z</cp:lastPrinted>
  <dcterms:created xsi:type="dcterms:W3CDTF">2011-02-17T16:41:43Z</dcterms:created>
  <dcterms:modified xsi:type="dcterms:W3CDTF">2017-03-28T06:49:25Z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-567827362</vt:i4>
  </property>
  <property fmtid="{D5CDD505-2E9C-101B-9397-08002B2CF9AE}" pid="3" name="_NewReviewCycle">
    <vt:lpwstr/>
  </property>
  <property fmtid="{D5CDD505-2E9C-101B-9397-08002B2CF9AE}" pid="4" name="_EmailSubject">
    <vt:lpwstr>иваново</vt:lpwstr>
  </property>
  <property fmtid="{D5CDD505-2E9C-101B-9397-08002B2CF9AE}" pid="5" name="_AuthorEmail">
    <vt:lpwstr>nee-OreshkinaIV@nrr.rzd</vt:lpwstr>
  </property>
  <property fmtid="{D5CDD505-2E9C-101B-9397-08002B2CF9AE}" pid="6" name="_AuthorEmailDisplayName">
    <vt:lpwstr>Орешкина Ирина Валерьевна</vt:lpwstr>
  </property>
  <property fmtid="{D5CDD505-2E9C-101B-9397-08002B2CF9AE}" pid="7" name="_ReviewingToolsShownOnce">
    <vt:lpwstr/>
  </property>
</Properties>
</file>