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25440" windowHeight="13695" activeTab="17"/>
  </bookViews>
  <sheets>
    <sheet name="СВОД" sheetId="1" r:id="rId1"/>
    <sheet name="1.1" sheetId="12" r:id="rId2"/>
    <sheet name="1.2" sheetId="6" r:id="rId3"/>
    <sheet name="1.3" sheetId="18" r:id="rId4"/>
    <sheet name="1.6" sheetId="11" r:id="rId5"/>
    <sheet name="1.9" sheetId="19" r:id="rId6"/>
    <sheet name="6.1" sheetId="2" r:id="rId7"/>
    <sheet name="6.2" sheetId="27" r:id="rId8"/>
    <sheet name="6.3" sheetId="4" r:id="rId9"/>
    <sheet name="6.4" sheetId="5" r:id="rId10"/>
    <sheet name="3.1" sheetId="13" r:id="rId11"/>
    <sheet name="3.2" sheetId="15" r:id="rId12"/>
    <sheet name="3.3" sheetId="14" r:id="rId13"/>
    <sheet name="5.1" sheetId="22" r:id="rId14"/>
    <sheet name="7.1" sheetId="23" r:id="rId15"/>
    <sheet name="7.2" sheetId="24" r:id="rId16"/>
    <sheet name="8.1" sheetId="16" r:id="rId17"/>
    <sheet name="8.3" sheetId="17" r:id="rId18"/>
  </sheets>
  <externalReferences>
    <externalReference r:id="rId19"/>
    <externalReference r:id="rId20"/>
  </externalReferences>
  <definedNames>
    <definedName name="sub_11000" localSheetId="1">'1.1'!$A$1</definedName>
    <definedName name="_xlnm.Print_Titles" localSheetId="9">'6.4'!$4:$6</definedName>
    <definedName name="_xlnm.Print_Area" localSheetId="2">'1.2'!$A$1:$G$14</definedName>
    <definedName name="_xlnm.Print_Area" localSheetId="4">'1.6'!$A$1:$K$14</definedName>
    <definedName name="_xlnm.Print_Area" localSheetId="10">'3.1'!$A$1:$D$8</definedName>
    <definedName name="_xlnm.Print_Area" localSheetId="11">'3.2'!$A$1:$H$8</definedName>
    <definedName name="_xlnm.Print_Area" localSheetId="6">'6.1'!$A$1:$H$31</definedName>
    <definedName name="_xlnm.Print_Area" localSheetId="7">'6.2'!$A$1:$H$35</definedName>
    <definedName name="_xlnm.Print_Area" localSheetId="8">'6.3'!$A$1:$I$37</definedName>
    <definedName name="_xlnm.Print_Area" localSheetId="9">'6.4'!$A$1:$H$79</definedName>
    <definedName name="_xlnm.Print_Area" localSheetId="16">'8.1'!$A$1:$FL$33</definedName>
  </definedNames>
  <calcPr calcId="145621"/>
</workbook>
</file>

<file path=xl/calcChain.xml><?xml version="1.0" encoding="utf-8"?>
<calcChain xmlns="http://schemas.openxmlformats.org/spreadsheetml/2006/main">
  <c r="DJ19" i="23" l="1"/>
  <c r="CI12" i="24"/>
  <c r="CI11" i="24"/>
  <c r="CI10" i="24"/>
  <c r="DJ25" i="23" l="1"/>
  <c r="DJ23" i="23"/>
  <c r="E92" i="1"/>
  <c r="C6" i="18" l="1"/>
  <c r="FZ21" i="16"/>
  <c r="C8" i="18" l="1"/>
  <c r="BN26" i="19"/>
  <c r="B26" i="19"/>
  <c r="DP21" i="16"/>
  <c r="DP25" i="16" s="1"/>
  <c r="DJ21" i="16"/>
  <c r="DJ24" i="16" s="1"/>
  <c r="CR21" i="16"/>
  <c r="CR25" i="16" s="1"/>
  <c r="CL21" i="16"/>
  <c r="CL24" i="16" s="1"/>
  <c r="BZ21" i="16"/>
  <c r="BZ25" i="16" s="1"/>
  <c r="AY21" i="16"/>
  <c r="FZ20" i="16"/>
  <c r="FZ19" i="16"/>
  <c r="FZ18" i="16"/>
  <c r="FZ17" i="16"/>
  <c r="FZ16" i="16"/>
  <c r="FZ15" i="16"/>
  <c r="FZ14" i="16"/>
  <c r="BZ24" i="16" l="1"/>
  <c r="CR24" i="16"/>
  <c r="DP24" i="16"/>
  <c r="CL25" i="16"/>
  <c r="DJ25" i="16"/>
  <c r="I63" i="1"/>
  <c r="I61" i="1"/>
  <c r="I60" i="1"/>
  <c r="I58" i="1"/>
  <c r="I57" i="1" s="1"/>
  <c r="I56" i="1"/>
  <c r="I55" i="1" s="1"/>
  <c r="I54" i="1"/>
  <c r="I53" i="1" s="1"/>
  <c r="I52" i="1"/>
  <c r="I51" i="1"/>
  <c r="I50" i="1"/>
  <c r="I49" i="1"/>
  <c r="I47" i="1" s="1"/>
  <c r="I48" i="1"/>
  <c r="I46" i="1"/>
  <c r="I45" i="1"/>
  <c r="H12" i="27"/>
  <c r="O63" i="1"/>
  <c r="K63" i="1"/>
  <c r="O61" i="1"/>
  <c r="K61" i="1"/>
  <c r="O60" i="1"/>
  <c r="K60" i="1"/>
  <c r="O58" i="1"/>
  <c r="K58" i="1"/>
  <c r="O56" i="1"/>
  <c r="K56" i="1"/>
  <c r="O54" i="1"/>
  <c r="K54" i="1"/>
  <c r="O52" i="1"/>
  <c r="K52" i="1"/>
  <c r="O51" i="1"/>
  <c r="K51" i="1"/>
  <c r="O50" i="1"/>
  <c r="K50" i="1"/>
  <c r="O48" i="1"/>
  <c r="K48" i="1"/>
  <c r="O46" i="1"/>
  <c r="K46" i="1"/>
  <c r="O45" i="1"/>
  <c r="K45" i="1"/>
  <c r="I62" i="1"/>
  <c r="I59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E44" i="1"/>
  <c r="D44" i="1"/>
  <c r="E15" i="27"/>
  <c r="E17" i="27"/>
  <c r="E18" i="27"/>
  <c r="E19" i="27"/>
  <c r="E21" i="27"/>
  <c r="E23" i="27"/>
  <c r="E25" i="27"/>
  <c r="E27" i="27"/>
  <c r="E28" i="27"/>
  <c r="E30" i="27"/>
  <c r="BF14" i="22"/>
  <c r="AD16" i="22"/>
  <c r="C16" i="22"/>
  <c r="I44" i="1" l="1"/>
  <c r="I64" i="1" s="1"/>
  <c r="H64" i="1"/>
  <c r="N30" i="27" l="1"/>
  <c r="J30" i="27"/>
  <c r="F30" i="27"/>
  <c r="H30" i="27" s="1"/>
  <c r="N28" i="27"/>
  <c r="J28" i="27"/>
  <c r="F28" i="27"/>
  <c r="H28" i="27" s="1"/>
  <c r="D45" i="5" s="1"/>
  <c r="E45" i="5" s="1"/>
  <c r="F45" i="5" s="1"/>
  <c r="G45" i="5" s="1"/>
  <c r="H45" i="5" s="1"/>
  <c r="N27" i="27"/>
  <c r="J27" i="27"/>
  <c r="F27" i="27"/>
  <c r="H27" i="27" s="1"/>
  <c r="N25" i="27"/>
  <c r="J25" i="27"/>
  <c r="F25" i="27"/>
  <c r="H25" i="27" s="1"/>
  <c r="N23" i="27"/>
  <c r="J23" i="27"/>
  <c r="F23" i="27"/>
  <c r="H23" i="27" s="1"/>
  <c r="N21" i="27"/>
  <c r="J21" i="27"/>
  <c r="F21" i="27"/>
  <c r="H21" i="27" s="1"/>
  <c r="N19" i="27"/>
  <c r="J19" i="27"/>
  <c r="F19" i="27"/>
  <c r="H19" i="27" s="1"/>
  <c r="D36" i="5" s="1"/>
  <c r="N18" i="27"/>
  <c r="J18" i="27"/>
  <c r="F18" i="27"/>
  <c r="H18" i="27" s="1"/>
  <c r="D35" i="5" s="1"/>
  <c r="N17" i="27"/>
  <c r="J17" i="27"/>
  <c r="F17" i="27"/>
  <c r="H17" i="27" s="1"/>
  <c r="N15" i="27"/>
  <c r="J15" i="27"/>
  <c r="F15" i="27"/>
  <c r="H15" i="27" s="1"/>
  <c r="N13" i="27"/>
  <c r="J13" i="27"/>
  <c r="F13" i="27"/>
  <c r="H13" i="27" s="1"/>
  <c r="D30" i="5" s="1"/>
  <c r="N12" i="27"/>
  <c r="J12" i="27"/>
  <c r="F12" i="27"/>
  <c r="H14" i="2"/>
  <c r="CI9" i="24"/>
  <c r="D29" i="5" l="1"/>
  <c r="D28" i="5" s="1"/>
  <c r="H11" i="27"/>
  <c r="D32" i="5"/>
  <c r="D31" i="5" s="1"/>
  <c r="H20" i="27"/>
  <c r="D38" i="5"/>
  <c r="D37" i="5" s="1"/>
  <c r="H22" i="27"/>
  <c r="D40" i="5"/>
  <c r="D39" i="5" s="1"/>
  <c r="H24" i="27"/>
  <c r="D42" i="5"/>
  <c r="D41" i="5" s="1"/>
  <c r="H16" i="27"/>
  <c r="D33" i="5" s="1"/>
  <c r="D34" i="5"/>
  <c r="H26" i="27"/>
  <c r="D44" i="5"/>
  <c r="H29" i="27"/>
  <c r="D47" i="5"/>
  <c r="E47" i="5" l="1"/>
  <c r="D46" i="5"/>
  <c r="E44" i="5"/>
  <c r="D43" i="5"/>
  <c r="E42" i="5"/>
  <c r="H14" i="27"/>
  <c r="H31" i="27" s="1"/>
  <c r="F44" i="5" l="1"/>
  <c r="E43" i="5"/>
  <c r="F47" i="5"/>
  <c r="E46" i="5"/>
  <c r="F42" i="5"/>
  <c r="E41" i="5"/>
  <c r="G42" i="5" l="1"/>
  <c r="F41" i="5"/>
  <c r="G47" i="5"/>
  <c r="F46" i="5"/>
  <c r="G44" i="5"/>
  <c r="F43" i="5"/>
  <c r="G43" i="5" l="1"/>
  <c r="H44" i="5"/>
  <c r="H43" i="5" s="1"/>
  <c r="G41" i="5"/>
  <c r="H42" i="5"/>
  <c r="H41" i="5" s="1"/>
  <c r="H47" i="5"/>
  <c r="H46" i="5" s="1"/>
  <c r="G46" i="5"/>
  <c r="D8" i="13" l="1"/>
  <c r="D68" i="5" l="1"/>
  <c r="D67" i="5"/>
  <c r="D65" i="5"/>
  <c r="D62" i="5"/>
  <c r="D63" i="5"/>
  <c r="D61" i="5"/>
  <c r="D59" i="5"/>
  <c r="D53" i="5"/>
  <c r="D54" i="5"/>
  <c r="D55" i="5"/>
  <c r="D56" i="5"/>
  <c r="D57" i="5"/>
  <c r="D52" i="5"/>
  <c r="G14" i="2"/>
  <c r="E8" i="2"/>
  <c r="C10" i="2"/>
  <c r="D60" i="5" l="1"/>
  <c r="D13" i="12" l="1"/>
  <c r="C13" i="12"/>
  <c r="C5" i="6" l="1"/>
  <c r="D7" i="1" l="1"/>
  <c r="D6" i="1"/>
  <c r="B7" i="6"/>
  <c r="A10" i="17" l="1"/>
  <c r="AN40" i="17" l="1"/>
  <c r="AN35" i="17"/>
  <c r="F92" i="1"/>
  <c r="F94" i="1" l="1"/>
  <c r="F93" i="1"/>
  <c r="C122" i="1" l="1"/>
  <c r="H84" i="1" l="1"/>
  <c r="H83" i="1"/>
  <c r="H81" i="1"/>
  <c r="H79" i="1"/>
  <c r="H78" i="1"/>
  <c r="H77" i="1"/>
  <c r="H73" i="1"/>
  <c r="H72" i="1"/>
  <c r="H71" i="1"/>
  <c r="H70" i="1"/>
  <c r="H69" i="1"/>
  <c r="H68" i="1"/>
  <c r="H66" i="1"/>
  <c r="H41" i="1"/>
  <c r="H40" i="1"/>
  <c r="H38" i="1"/>
  <c r="H35" i="1"/>
  <c r="H36" i="1"/>
  <c r="H33" i="1"/>
  <c r="H34" i="1"/>
  <c r="H32" i="1"/>
  <c r="H28" i="1"/>
  <c r="H29" i="1"/>
  <c r="H30" i="1"/>
  <c r="H27" i="1"/>
  <c r="E13" i="2"/>
  <c r="E14" i="1" l="1"/>
  <c r="E18" i="2" l="1"/>
  <c r="H18" i="2" s="1"/>
  <c r="D19" i="5" s="1"/>
  <c r="D7" i="14" l="1"/>
  <c r="D8" i="14" s="1"/>
  <c r="C6" i="6"/>
  <c r="E7" i="1" l="1"/>
  <c r="E6" i="1"/>
  <c r="D14" i="1"/>
  <c r="B16" i="1"/>
  <c r="B15" i="1"/>
  <c r="B14" i="1"/>
  <c r="E7" i="14"/>
  <c r="F7" i="14" s="1"/>
  <c r="G7" i="14" s="1"/>
  <c r="H7" i="14" s="1"/>
  <c r="C8" i="14"/>
  <c r="B8" i="14"/>
  <c r="B8" i="15"/>
  <c r="C8" i="15"/>
  <c r="D8" i="15"/>
  <c r="E6" i="13"/>
  <c r="E8" i="13" s="1"/>
  <c r="C8" i="13"/>
  <c r="B8" i="13"/>
  <c r="D15" i="1" l="1"/>
  <c r="E15" i="1"/>
  <c r="D5" i="6"/>
  <c r="F6" i="13"/>
  <c r="E16" i="1"/>
  <c r="E8" i="14"/>
  <c r="E6" i="15"/>
  <c r="D16" i="1" l="1"/>
  <c r="D17" i="1" s="1"/>
  <c r="F9" i="11"/>
  <c r="G6" i="13"/>
  <c r="F8" i="13"/>
  <c r="E5" i="6"/>
  <c r="F5" i="6" s="1"/>
  <c r="F8" i="14"/>
  <c r="E8" i="15"/>
  <c r="G9" i="11" s="1"/>
  <c r="F6" i="15"/>
  <c r="C7" i="6"/>
  <c r="E65" i="5"/>
  <c r="F65" i="5" s="1"/>
  <c r="G65" i="5" s="1"/>
  <c r="C66" i="5"/>
  <c r="B66" i="5"/>
  <c r="E68" i="5"/>
  <c r="F68" i="5" s="1"/>
  <c r="G68" i="5" s="1"/>
  <c r="H68" i="5" s="1"/>
  <c r="E67" i="5"/>
  <c r="D64" i="5"/>
  <c r="C64" i="5"/>
  <c r="B64" i="5"/>
  <c r="C60" i="5"/>
  <c r="B60" i="5"/>
  <c r="B58" i="5" s="1"/>
  <c r="C58" i="5"/>
  <c r="E59" i="5"/>
  <c r="F59" i="5" s="1"/>
  <c r="G59" i="5" s="1"/>
  <c r="H59" i="5" s="1"/>
  <c r="B51" i="5"/>
  <c r="C51" i="5"/>
  <c r="C39" i="5"/>
  <c r="B39" i="5"/>
  <c r="C36" i="5"/>
  <c r="B36" i="5"/>
  <c r="C30" i="5"/>
  <c r="B30" i="5"/>
  <c r="B28" i="5" s="1"/>
  <c r="B48" i="5" s="1"/>
  <c r="C28" i="5"/>
  <c r="C48" i="5" s="1"/>
  <c r="C21" i="5"/>
  <c r="B21" i="5"/>
  <c r="C23" i="5"/>
  <c r="B23" i="5"/>
  <c r="C15" i="5"/>
  <c r="B15" i="5"/>
  <c r="B10" i="5"/>
  <c r="B8" i="5" s="1"/>
  <c r="C10" i="5"/>
  <c r="D51" i="5" l="1"/>
  <c r="G8" i="13"/>
  <c r="H6" i="13"/>
  <c r="H8" i="13" s="1"/>
  <c r="G8" i="14"/>
  <c r="F8" i="15"/>
  <c r="H9" i="11" s="1"/>
  <c r="G6" i="15"/>
  <c r="E66" i="5"/>
  <c r="F67" i="5"/>
  <c r="D66" i="5"/>
  <c r="C8" i="5"/>
  <c r="D58" i="5"/>
  <c r="E61" i="5"/>
  <c r="H65" i="5"/>
  <c r="H64" i="5" s="1"/>
  <c r="G64" i="5"/>
  <c r="F64" i="5"/>
  <c r="G5" i="6" l="1"/>
  <c r="H8" i="14"/>
  <c r="G8" i="15"/>
  <c r="I9" i="11" s="1"/>
  <c r="H6" i="15"/>
  <c r="H8" i="15" s="1"/>
  <c r="J9" i="11" s="1"/>
  <c r="F61" i="5"/>
  <c r="G67" i="5"/>
  <c r="F66" i="5"/>
  <c r="H67" i="5" l="1"/>
  <c r="H66" i="5" s="1"/>
  <c r="G66" i="5"/>
  <c r="G61" i="5"/>
  <c r="H61" i="5" l="1"/>
  <c r="E19" i="5" l="1"/>
  <c r="F19" i="5" s="1"/>
  <c r="G19" i="5" s="1"/>
  <c r="H19" i="5" s="1"/>
  <c r="E64" i="5" l="1"/>
  <c r="E63" i="5"/>
  <c r="F63" i="5" s="1"/>
  <c r="G63" i="5" s="1"/>
  <c r="H63" i="5" s="1"/>
  <c r="E62" i="5"/>
  <c r="E57" i="5"/>
  <c r="F57" i="5" s="1"/>
  <c r="G57" i="5" s="1"/>
  <c r="H57" i="5" s="1"/>
  <c r="E56" i="5"/>
  <c r="F56" i="5" s="1"/>
  <c r="G56" i="5" s="1"/>
  <c r="H56" i="5" s="1"/>
  <c r="E55" i="5"/>
  <c r="F55" i="5" s="1"/>
  <c r="G55" i="5" s="1"/>
  <c r="H55" i="5" s="1"/>
  <c r="E54" i="5"/>
  <c r="F54" i="5" s="1"/>
  <c r="G54" i="5" s="1"/>
  <c r="H54" i="5" s="1"/>
  <c r="E53" i="5"/>
  <c r="F53" i="5" s="1"/>
  <c r="G53" i="5" s="1"/>
  <c r="H53" i="5" s="1"/>
  <c r="E52" i="5"/>
  <c r="F52" i="5" l="1"/>
  <c r="G52" i="5" s="1"/>
  <c r="H52" i="5" s="1"/>
  <c r="E51" i="5"/>
  <c r="F62" i="5"/>
  <c r="E60" i="5"/>
  <c r="E58" i="5" s="1"/>
  <c r="G62" i="5" l="1"/>
  <c r="F60" i="5"/>
  <c r="F58" i="5" s="1"/>
  <c r="H62" i="5" l="1"/>
  <c r="H60" i="5" s="1"/>
  <c r="H58" i="5" s="1"/>
  <c r="G60" i="5"/>
  <c r="G58" i="5" s="1"/>
  <c r="F8" i="11"/>
  <c r="G7" i="6" l="1"/>
  <c r="J8" i="11" s="1"/>
  <c r="F7" i="6"/>
  <c r="I8" i="11" s="1"/>
  <c r="E7" i="6"/>
  <c r="H8" i="11" s="1"/>
  <c r="H76" i="1" l="1"/>
  <c r="G81" i="1"/>
  <c r="G82" i="1"/>
  <c r="G83" i="1"/>
  <c r="G84" i="1"/>
  <c r="G76" i="1"/>
  <c r="G77" i="1"/>
  <c r="G78" i="1"/>
  <c r="G79" i="1"/>
  <c r="G80" i="1"/>
  <c r="G74" i="1"/>
  <c r="G75" i="1"/>
  <c r="G67" i="1"/>
  <c r="G68" i="1"/>
  <c r="G69" i="1"/>
  <c r="G70" i="1"/>
  <c r="G71" i="1"/>
  <c r="G72" i="1"/>
  <c r="G73" i="1"/>
  <c r="G66" i="1"/>
  <c r="G37" i="1"/>
  <c r="G38" i="1"/>
  <c r="G39" i="1"/>
  <c r="G40" i="1"/>
  <c r="G41" i="1"/>
  <c r="G36" i="1"/>
  <c r="G35" i="1"/>
  <c r="G34" i="1"/>
  <c r="G33" i="1"/>
  <c r="G32" i="1"/>
  <c r="G26" i="1"/>
  <c r="G27" i="1"/>
  <c r="G28" i="1"/>
  <c r="G29" i="1"/>
  <c r="G30" i="1"/>
  <c r="G25" i="1"/>
  <c r="E84" i="1"/>
  <c r="E83" i="1"/>
  <c r="E81" i="1"/>
  <c r="E79" i="1"/>
  <c r="E78" i="1"/>
  <c r="E77" i="1"/>
  <c r="E75" i="1"/>
  <c r="E73" i="1"/>
  <c r="D73" i="1"/>
  <c r="E68" i="1"/>
  <c r="E69" i="1"/>
  <c r="E70" i="1"/>
  <c r="E71" i="1"/>
  <c r="E72" i="1"/>
  <c r="D68" i="1"/>
  <c r="E66" i="1"/>
  <c r="E41" i="1"/>
  <c r="E40" i="1"/>
  <c r="E38" i="1"/>
  <c r="E33" i="1"/>
  <c r="E34" i="1"/>
  <c r="D35" i="1"/>
  <c r="E35" i="1"/>
  <c r="E36" i="1"/>
  <c r="E32" i="1"/>
  <c r="E27" i="1"/>
  <c r="E28" i="1"/>
  <c r="E29" i="1"/>
  <c r="E30" i="1"/>
  <c r="E25" i="1"/>
  <c r="C11" i="2"/>
  <c r="D28" i="1" s="1"/>
  <c r="D7" i="6" l="1"/>
  <c r="G8" i="11" s="1"/>
  <c r="G20" i="2" l="1"/>
  <c r="J8" i="2" l="1"/>
  <c r="N9" i="2"/>
  <c r="J9" i="2"/>
  <c r="C23" i="2" l="1"/>
  <c r="D9" i="2"/>
  <c r="E26" i="1" s="1"/>
  <c r="D26" i="4"/>
  <c r="D83" i="1" s="1"/>
  <c r="D12" i="4"/>
  <c r="D69" i="1" s="1"/>
  <c r="E23" i="2" l="1"/>
  <c r="D40" i="1"/>
  <c r="F9" i="4" l="1"/>
  <c r="C8" i="2" l="1"/>
  <c r="D25" i="1" s="1"/>
  <c r="F25" i="1" s="1"/>
  <c r="I25" i="1" s="1"/>
  <c r="E8" i="1" l="1"/>
  <c r="O27" i="4"/>
  <c r="K27" i="4"/>
  <c r="F27" i="4"/>
  <c r="I27" i="4" s="1"/>
  <c r="D27" i="4"/>
  <c r="D84" i="1" s="1"/>
  <c r="F84" i="1" s="1"/>
  <c r="I84" i="1" s="1"/>
  <c r="O26" i="4"/>
  <c r="K26" i="4"/>
  <c r="F26" i="4"/>
  <c r="I26" i="4" s="1"/>
  <c r="C26" i="4"/>
  <c r="H25" i="4"/>
  <c r="O24" i="4"/>
  <c r="K24" i="4"/>
  <c r="F24" i="4"/>
  <c r="I24" i="4" s="1"/>
  <c r="D24" i="4"/>
  <c r="D81" i="1" s="1"/>
  <c r="H23" i="4"/>
  <c r="O22" i="4"/>
  <c r="K22" i="4"/>
  <c r="F22" i="4"/>
  <c r="I22" i="4" s="1"/>
  <c r="D22" i="4"/>
  <c r="D79" i="1" s="1"/>
  <c r="F79" i="1" s="1"/>
  <c r="I79" i="1" s="1"/>
  <c r="O21" i="4"/>
  <c r="K21" i="4"/>
  <c r="F21" i="4"/>
  <c r="I21" i="4" s="1"/>
  <c r="D21" i="4"/>
  <c r="D78" i="1" s="1"/>
  <c r="F78" i="1" s="1"/>
  <c r="I78" i="1" s="1"/>
  <c r="O20" i="4"/>
  <c r="K20" i="4"/>
  <c r="F20" i="4"/>
  <c r="I20" i="4" s="1"/>
  <c r="D20" i="4"/>
  <c r="D77" i="1" s="1"/>
  <c r="F77" i="1" s="1"/>
  <c r="I77" i="1" s="1"/>
  <c r="H19" i="4"/>
  <c r="O18" i="4"/>
  <c r="K18" i="4"/>
  <c r="H75" i="1"/>
  <c r="D18" i="4"/>
  <c r="O16" i="4"/>
  <c r="K16" i="4"/>
  <c r="F16" i="4"/>
  <c r="I16" i="4" s="1"/>
  <c r="O15" i="4"/>
  <c r="K15" i="4"/>
  <c r="D15" i="4"/>
  <c r="O14" i="4"/>
  <c r="K14" i="4"/>
  <c r="D14" i="4"/>
  <c r="O13" i="4"/>
  <c r="K13" i="4"/>
  <c r="D13" i="4"/>
  <c r="O12" i="4"/>
  <c r="K12" i="4"/>
  <c r="F12" i="4"/>
  <c r="I12" i="4" s="1"/>
  <c r="O11" i="4"/>
  <c r="K11" i="4"/>
  <c r="O9" i="4"/>
  <c r="K9" i="4"/>
  <c r="I9" i="4"/>
  <c r="D50" i="5" s="1"/>
  <c r="E50" i="5" s="1"/>
  <c r="F50" i="5" s="1"/>
  <c r="G50" i="5" s="1"/>
  <c r="H50" i="5" s="1"/>
  <c r="D9" i="4"/>
  <c r="D66" i="1" s="1"/>
  <c r="F66" i="1" s="1"/>
  <c r="I66" i="1" s="1"/>
  <c r="E38" i="5"/>
  <c r="F38" i="5" s="1"/>
  <c r="G38" i="5" s="1"/>
  <c r="H38" i="5" s="1"/>
  <c r="E33" i="5"/>
  <c r="F33" i="5" s="1"/>
  <c r="G33" i="5" s="1"/>
  <c r="H33" i="5" s="1"/>
  <c r="E32" i="5"/>
  <c r="F32" i="5" s="1"/>
  <c r="G32" i="5" s="1"/>
  <c r="H32" i="5" s="1"/>
  <c r="E31" i="5"/>
  <c r="N24" i="2"/>
  <c r="J24" i="2"/>
  <c r="C24" i="2"/>
  <c r="N23" i="2"/>
  <c r="J23" i="2"/>
  <c r="H23" i="2"/>
  <c r="D24" i="5" s="1"/>
  <c r="G22" i="2"/>
  <c r="N21" i="2"/>
  <c r="J21" i="2"/>
  <c r="C21" i="2"/>
  <c r="N19" i="2"/>
  <c r="J19" i="2"/>
  <c r="C19" i="2"/>
  <c r="D36" i="1" s="1"/>
  <c r="F36" i="1" s="1"/>
  <c r="I36" i="1" s="1"/>
  <c r="N18" i="2"/>
  <c r="J18" i="2"/>
  <c r="N17" i="2"/>
  <c r="J17" i="2"/>
  <c r="E17" i="2"/>
  <c r="H17" i="2" s="1"/>
  <c r="D18" i="5" s="1"/>
  <c r="E18" i="5" s="1"/>
  <c r="F18" i="5" s="1"/>
  <c r="G18" i="5" s="1"/>
  <c r="H18" i="5" s="1"/>
  <c r="C17" i="2"/>
  <c r="D34" i="1" s="1"/>
  <c r="F34" i="1" s="1"/>
  <c r="I34" i="1" s="1"/>
  <c r="N16" i="2"/>
  <c r="J16" i="2"/>
  <c r="E16" i="2"/>
  <c r="H16" i="2" s="1"/>
  <c r="D17" i="5" s="1"/>
  <c r="E17" i="5" s="1"/>
  <c r="F17" i="5" s="1"/>
  <c r="G17" i="5" s="1"/>
  <c r="H17" i="5" s="1"/>
  <c r="C16" i="2"/>
  <c r="D33" i="1" s="1"/>
  <c r="F33" i="1" s="1"/>
  <c r="I33" i="1" s="1"/>
  <c r="N15" i="2"/>
  <c r="J15" i="2"/>
  <c r="C15" i="2"/>
  <c r="N13" i="2"/>
  <c r="J13" i="2"/>
  <c r="H13" i="2"/>
  <c r="D14" i="5" s="1"/>
  <c r="E14" i="5" s="1"/>
  <c r="F14" i="5" s="1"/>
  <c r="G14" i="5" s="1"/>
  <c r="H14" i="5" s="1"/>
  <c r="C13" i="2"/>
  <c r="D30" i="1" s="1"/>
  <c r="N12" i="2"/>
  <c r="J12" i="2"/>
  <c r="C12" i="2"/>
  <c r="N11" i="2"/>
  <c r="J11" i="2"/>
  <c r="E11" i="2"/>
  <c r="H11" i="2" s="1"/>
  <c r="D12" i="5" s="1"/>
  <c r="E12" i="5" s="1"/>
  <c r="F12" i="5" s="1"/>
  <c r="G12" i="5" s="1"/>
  <c r="H12" i="5" s="1"/>
  <c r="N10" i="2"/>
  <c r="J10" i="2"/>
  <c r="D27" i="1"/>
  <c r="F27" i="1" s="1"/>
  <c r="I27" i="1" s="1"/>
  <c r="N8" i="2"/>
  <c r="H8" i="2"/>
  <c r="D9" i="5" s="1"/>
  <c r="E9" i="5" s="1"/>
  <c r="F9" i="5" s="1"/>
  <c r="G9" i="5" s="1"/>
  <c r="H9" i="5" s="1"/>
  <c r="G7" i="2"/>
  <c r="C83" i="1"/>
  <c r="D8" i="1"/>
  <c r="D92" i="1" s="1"/>
  <c r="F28" i="1"/>
  <c r="I28" i="1" s="1"/>
  <c r="F30" i="1"/>
  <c r="I30" i="1" s="1"/>
  <c r="F35" i="1"/>
  <c r="I35" i="1" s="1"/>
  <c r="F40" i="1"/>
  <c r="I40" i="1" s="1"/>
  <c r="F68" i="1"/>
  <c r="I68" i="1" s="1"/>
  <c r="F69" i="1"/>
  <c r="I69" i="1" s="1"/>
  <c r="F73" i="1"/>
  <c r="I73" i="1" s="1"/>
  <c r="F81" i="1"/>
  <c r="I81" i="1" s="1"/>
  <c r="I80" i="1" s="1"/>
  <c r="F83" i="1"/>
  <c r="I83" i="1" s="1"/>
  <c r="H37" i="1"/>
  <c r="H80" i="1"/>
  <c r="E17" i="1"/>
  <c r="E93" i="1" s="1"/>
  <c r="D93" i="1"/>
  <c r="K27" i="1"/>
  <c r="O27" i="1"/>
  <c r="K28" i="1"/>
  <c r="O28" i="1"/>
  <c r="K29" i="1"/>
  <c r="O29" i="1"/>
  <c r="K30" i="1"/>
  <c r="O30" i="1"/>
  <c r="O66" i="1"/>
  <c r="K66" i="1"/>
  <c r="K68" i="1"/>
  <c r="O68" i="1"/>
  <c r="K69" i="1"/>
  <c r="O69" i="1"/>
  <c r="K70" i="1"/>
  <c r="O70" i="1"/>
  <c r="K71" i="1"/>
  <c r="O71" i="1"/>
  <c r="K72" i="1"/>
  <c r="O72" i="1"/>
  <c r="K73" i="1"/>
  <c r="O73" i="1"/>
  <c r="K75" i="1"/>
  <c r="O75" i="1"/>
  <c r="K77" i="1"/>
  <c r="O77" i="1"/>
  <c r="K78" i="1"/>
  <c r="O78" i="1"/>
  <c r="K79" i="1"/>
  <c r="O79" i="1"/>
  <c r="K81" i="1"/>
  <c r="O81" i="1"/>
  <c r="K83" i="1"/>
  <c r="O83" i="1"/>
  <c r="K84" i="1"/>
  <c r="O84" i="1"/>
  <c r="O32" i="1"/>
  <c r="O33" i="1"/>
  <c r="O34" i="1"/>
  <c r="O35" i="1"/>
  <c r="O36" i="1"/>
  <c r="O38" i="1"/>
  <c r="O40" i="1"/>
  <c r="O41" i="1"/>
  <c r="O25" i="1"/>
  <c r="K32" i="1"/>
  <c r="K33" i="1"/>
  <c r="K34" i="1"/>
  <c r="K35" i="1"/>
  <c r="K36" i="1"/>
  <c r="K38" i="1"/>
  <c r="K40" i="1"/>
  <c r="K41" i="1"/>
  <c r="K25" i="1"/>
  <c r="E35" i="5" l="1"/>
  <c r="F35" i="5" s="1"/>
  <c r="G35" i="5" s="1"/>
  <c r="H35" i="5" s="1"/>
  <c r="E24" i="5"/>
  <c r="G92" i="1"/>
  <c r="E29" i="5"/>
  <c r="F31" i="5"/>
  <c r="E30" i="5"/>
  <c r="D48" i="5"/>
  <c r="E40" i="5"/>
  <c r="G93" i="1"/>
  <c r="F15" i="4"/>
  <c r="I15" i="4" s="1"/>
  <c r="D72" i="1"/>
  <c r="F72" i="1" s="1"/>
  <c r="I72" i="1" s="1"/>
  <c r="F13" i="4"/>
  <c r="I13" i="4" s="1"/>
  <c r="D70" i="1"/>
  <c r="F70" i="1" s="1"/>
  <c r="I70" i="1" s="1"/>
  <c r="E12" i="2"/>
  <c r="H12" i="2" s="1"/>
  <c r="D13" i="5" s="1"/>
  <c r="E13" i="5" s="1"/>
  <c r="F13" i="5" s="1"/>
  <c r="G13" i="5" s="1"/>
  <c r="H13" i="5" s="1"/>
  <c r="D29" i="1"/>
  <c r="F29" i="1" s="1"/>
  <c r="I29" i="1" s="1"/>
  <c r="I26" i="1" s="1"/>
  <c r="I24" i="1" s="1"/>
  <c r="E15" i="2"/>
  <c r="H15" i="2" s="1"/>
  <c r="D16" i="5" s="1"/>
  <c r="D32" i="1"/>
  <c r="F32" i="1" s="1"/>
  <c r="I32" i="1" s="1"/>
  <c r="E24" i="2"/>
  <c r="H24" i="2" s="1"/>
  <c r="D25" i="5" s="1"/>
  <c r="E25" i="5" s="1"/>
  <c r="F25" i="5" s="1"/>
  <c r="G25" i="5" s="1"/>
  <c r="H25" i="5" s="1"/>
  <c r="D41" i="1"/>
  <c r="F41" i="1" s="1"/>
  <c r="I41" i="1" s="1"/>
  <c r="I39" i="1" s="1"/>
  <c r="F14" i="4"/>
  <c r="I14" i="4" s="1"/>
  <c r="D71" i="1"/>
  <c r="F71" i="1" s="1"/>
  <c r="I71" i="1" s="1"/>
  <c r="E21" i="2"/>
  <c r="H21" i="2" s="1"/>
  <c r="D22" i="5" s="1"/>
  <c r="D38" i="1"/>
  <c r="F38" i="1" s="1"/>
  <c r="I38" i="1" s="1"/>
  <c r="I37" i="1" s="1"/>
  <c r="F18" i="4"/>
  <c r="I18" i="4" s="1"/>
  <c r="D75" i="1"/>
  <c r="F75" i="1" s="1"/>
  <c r="I75" i="1" s="1"/>
  <c r="C9" i="2"/>
  <c r="D26" i="1" s="1"/>
  <c r="G25" i="2"/>
  <c r="I82" i="1"/>
  <c r="I19" i="4"/>
  <c r="I23" i="4"/>
  <c r="H10" i="4"/>
  <c r="H17" i="4"/>
  <c r="E10" i="2"/>
  <c r="H10" i="2" s="1"/>
  <c r="H22" i="2"/>
  <c r="H31" i="1"/>
  <c r="I25" i="4"/>
  <c r="E19" i="2"/>
  <c r="H19" i="2" s="1"/>
  <c r="D20" i="5" s="1"/>
  <c r="E20" i="5" s="1"/>
  <c r="F20" i="5" s="1"/>
  <c r="G20" i="5" s="1"/>
  <c r="H20" i="5" s="1"/>
  <c r="F11" i="4"/>
  <c r="I11" i="4" s="1"/>
  <c r="H82" i="1"/>
  <c r="H74" i="1"/>
  <c r="H67" i="1"/>
  <c r="H39" i="1"/>
  <c r="I76" i="1"/>
  <c r="I31" i="1"/>
  <c r="H26" i="1"/>
  <c r="H24" i="1" s="1"/>
  <c r="E34" i="5" l="1"/>
  <c r="E16" i="5"/>
  <c r="E15" i="5" s="1"/>
  <c r="D15" i="5"/>
  <c r="D21" i="5"/>
  <c r="E22" i="5"/>
  <c r="F16" i="5"/>
  <c r="G16" i="5" s="1"/>
  <c r="H16" i="5" s="1"/>
  <c r="E23" i="5"/>
  <c r="F24" i="5"/>
  <c r="H20" i="2"/>
  <c r="D23" i="5"/>
  <c r="H9" i="2"/>
  <c r="D10" i="5" s="1"/>
  <c r="D11" i="5"/>
  <c r="E11" i="5" s="1"/>
  <c r="F11" i="5" s="1"/>
  <c r="G11" i="5" s="1"/>
  <c r="H11" i="5" s="1"/>
  <c r="F29" i="5"/>
  <c r="G29" i="5" s="1"/>
  <c r="H29" i="5" s="1"/>
  <c r="E28" i="5"/>
  <c r="F40" i="5"/>
  <c r="E39" i="5"/>
  <c r="G31" i="5"/>
  <c r="F30" i="5"/>
  <c r="I42" i="1"/>
  <c r="I67" i="1"/>
  <c r="I74" i="1"/>
  <c r="I93" i="1"/>
  <c r="I92" i="1"/>
  <c r="C97" i="1" s="1"/>
  <c r="D69" i="5"/>
  <c r="E9" i="2"/>
  <c r="F26" i="1"/>
  <c r="H28" i="4"/>
  <c r="H85" i="1"/>
  <c r="I10" i="4"/>
  <c r="I17" i="4"/>
  <c r="H7" i="2"/>
  <c r="H42" i="1"/>
  <c r="F15" i="5" l="1"/>
  <c r="C121" i="1"/>
  <c r="G24" i="5"/>
  <c r="F23" i="5"/>
  <c r="E21" i="5"/>
  <c r="F22" i="5"/>
  <c r="I85" i="1"/>
  <c r="E10" i="5"/>
  <c r="E8" i="5" s="1"/>
  <c r="D8" i="5"/>
  <c r="D26" i="5" s="1"/>
  <c r="H31" i="5"/>
  <c r="H30" i="5" s="1"/>
  <c r="H28" i="5" s="1"/>
  <c r="G30" i="5"/>
  <c r="G28" i="5" s="1"/>
  <c r="G40" i="5"/>
  <c r="F39" i="5"/>
  <c r="F28" i="5"/>
  <c r="E37" i="5"/>
  <c r="F34" i="5"/>
  <c r="H15" i="5"/>
  <c r="G15" i="5"/>
  <c r="H86" i="1"/>
  <c r="D94" i="1" s="1"/>
  <c r="I86" i="1"/>
  <c r="E94" i="1" s="1"/>
  <c r="H25" i="2"/>
  <c r="I28" i="4"/>
  <c r="E69" i="5"/>
  <c r="E26" i="5" l="1"/>
  <c r="G22" i="5"/>
  <c r="F21" i="5"/>
  <c r="D70" i="5"/>
  <c r="F10" i="11" s="1"/>
  <c r="H24" i="5"/>
  <c r="H23" i="5" s="1"/>
  <c r="G23" i="5"/>
  <c r="F10" i="5"/>
  <c r="F8" i="5" s="1"/>
  <c r="F26" i="5" s="1"/>
  <c r="F37" i="5"/>
  <c r="E36" i="5"/>
  <c r="H40" i="5"/>
  <c r="H39" i="5" s="1"/>
  <c r="G39" i="5"/>
  <c r="G94" i="1"/>
  <c r="F51" i="5"/>
  <c r="F69" i="5" s="1"/>
  <c r="H34" i="5"/>
  <c r="G34" i="5"/>
  <c r="DJ22" i="23" l="1"/>
  <c r="H22" i="5"/>
  <c r="H21" i="5" s="1"/>
  <c r="G21" i="5"/>
  <c r="I94" i="1"/>
  <c r="E10" i="11"/>
  <c r="G10" i="5"/>
  <c r="H10" i="5" s="1"/>
  <c r="H8" i="5" s="1"/>
  <c r="G37" i="5"/>
  <c r="F36" i="5"/>
  <c r="H51" i="5"/>
  <c r="H69" i="5" s="1"/>
  <c r="G51" i="5"/>
  <c r="G69" i="5" s="1"/>
  <c r="H26" i="5" l="1"/>
  <c r="G8" i="5"/>
  <c r="G26" i="5" s="1"/>
  <c r="G36" i="5"/>
  <c r="H37" i="5"/>
  <c r="H36" i="5" s="1"/>
  <c r="E48" i="5"/>
  <c r="E70" i="5" s="1"/>
  <c r="G10" i="11" s="1"/>
  <c r="F48" i="5"/>
  <c r="F70" i="5" s="1"/>
  <c r="H10" i="11" s="1"/>
  <c r="G48" i="5"/>
  <c r="G70" i="5" s="1"/>
  <c r="I10" i="11" s="1"/>
  <c r="H48" i="5" l="1"/>
  <c r="H70" i="5" s="1"/>
  <c r="J10" i="11" s="1"/>
</calcChain>
</file>

<file path=xl/comments1.xml><?xml version="1.0" encoding="utf-8"?>
<comments xmlns="http://schemas.openxmlformats.org/spreadsheetml/2006/main">
  <authors>
    <author>горсвет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с учетом всех присоединений в течение отчетного периода</t>
        </r>
      </text>
    </comment>
  </commentList>
</comments>
</file>

<file path=xl/sharedStrings.xml><?xml version="1.0" encoding="utf-8"?>
<sst xmlns="http://schemas.openxmlformats.org/spreadsheetml/2006/main" count="1453" uniqueCount="461">
  <si>
    <t>Значение</t>
  </si>
  <si>
    <t>Зависимость</t>
  </si>
  <si>
    <t>-</t>
  </si>
  <si>
    <t>прямая</t>
  </si>
  <si>
    <t>б) наличие положения о деятельности структурного подразделения по работе с заявителями и потребителями услуг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</si>
  <si>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</si>
  <si>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</si>
  <si>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</si>
  <si>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</si>
  <si>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</si>
  <si>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</si>
  <si>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</si>
  <si>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</si>
  <si>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</si>
  <si>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</si>
  <si>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%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</si>
  <si>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</si>
  <si>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</si>
  <si>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</si>
  <si>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</si>
  <si>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</si>
  <si>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</si>
  <si>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3. Оперативность реагирования на обращения потребителей услуг - всего,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</si>
  <si>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</si>
  <si>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</si>
  <si>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</si>
  <si>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</si>
  <si>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результативность обратной связи</t>
  </si>
  <si>
    <t>Индикатор информативности</t>
  </si>
  <si>
    <t>Индикатор исполнительности</t>
  </si>
  <si>
    <t>Индикатор результативности обратной связи</t>
  </si>
  <si>
    <t>фактическое</t>
  </si>
  <si>
    <t>плановое</t>
  </si>
  <si>
    <t>Отклонение факта от плана</t>
  </si>
  <si>
    <t>min</t>
  </si>
  <si>
    <t>med</t>
  </si>
  <si>
    <t>max</t>
  </si>
  <si>
    <t>выставляется при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</si>
  <si>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</si>
  <si>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шт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</si>
  <si>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</si>
  <si>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</si>
  <si>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шт (1/0)</t>
  </si>
  <si>
    <t>(1/0)</t>
  </si>
  <si>
    <t>80%&lt;гр.4&lt;120%</t>
  </si>
  <si>
    <t>СПРАВОЧНО</t>
  </si>
  <si>
    <t>Ед.изм.</t>
  </si>
  <si>
    <t>Показатель</t>
  </si>
  <si>
    <t>дней</t>
  </si>
  <si>
    <t>3.1. Средняя продолжительность времени принятия мер по результатам обращения потребителя услуг</t>
  </si>
  <si>
    <t>шт/ 1000 потр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</si>
  <si>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</si>
  <si>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</si>
  <si>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Показатель качества ТСО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</si>
  <si>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</si>
  <si>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</si>
  <si>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</si>
  <si>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Показатель надежности услуг</t>
  </si>
  <si>
    <t>Оценка по факту</t>
  </si>
  <si>
    <t>Оценка при планировании</t>
  </si>
  <si>
    <t>Показатель качества услуг ФСК</t>
  </si>
  <si>
    <t>ТСО - пилоты 1-2-й очереди (переход на долгосрочное регулирование с 2010 года и ранее)</t>
  </si>
  <si>
    <t>Прочие ТСО</t>
  </si>
  <si>
    <t>ФСК</t>
  </si>
  <si>
    <t>Первые три года первого периода регулирования (2010-2012)</t>
  </si>
  <si>
    <t>Последующие годы первого периода регулирования (2013-2015)</t>
  </si>
  <si>
    <t>Последующие годы</t>
  </si>
  <si>
    <t>Первые три года первого периода регулирования</t>
  </si>
  <si>
    <t>К показателю надежности</t>
  </si>
  <si>
    <t>К показателю качества</t>
  </si>
  <si>
    <t>Организация/период</t>
  </si>
  <si>
    <t xml:space="preserve">Поэтапное (1% в год) от 20% до 15% </t>
  </si>
  <si>
    <t xml:space="preserve">Поэтапное (1% в год) от 30% до 25% </t>
  </si>
  <si>
    <t>Коэффициент надежности</t>
  </si>
  <si>
    <t>Коэффициент качества</t>
  </si>
  <si>
    <t>ТСО</t>
  </si>
  <si>
    <t>Организация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</si>
  <si>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</si>
  <si>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</si>
  <si>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Определение коэффициентов надежности и качества</t>
  </si>
  <si>
    <t>Значения обобщенного показателя надежности и качества</t>
  </si>
  <si>
    <t>Коэффициенты допустимого отклонения показателей надежности и качества</t>
  </si>
  <si>
    <t>Коэффициент корректировки</t>
  </si>
  <si>
    <t>на 2011 год</t>
  </si>
  <si>
    <t>на 2012 год</t>
  </si>
  <si>
    <t>ТСО при представлении достоверных отчетных данных</t>
  </si>
  <si>
    <t>Максимальный процент корректрировки на текущий год 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</si>
  <si>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</si>
  <si>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</si>
  <si>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</si>
  <si>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</si>
  <si>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на 2013 год и далее</t>
  </si>
  <si>
    <t>Коэффициенты значимости коэффициентов надежности и качества</t>
  </si>
  <si>
    <t>При представлении недостоверных данных или данных для расчета какого-либо показателя, индикатор выполнения по показателю (Кнад и/или Ккач)  признается равным -1</t>
  </si>
  <si>
    <t>Отметка о представлении отчетных данных и их достоверности</t>
  </si>
  <si>
    <t>+</t>
  </si>
  <si>
    <t>Примечание:</t>
  </si>
  <si>
    <r>
      <t xml:space="preserve"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 </t>
    </r>
    <r>
      <rPr>
        <b/>
        <sz val="12"/>
        <rFont val="Verdana"/>
        <family val="2"/>
        <charset val="204"/>
      </rPr>
      <t>*</t>
    </r>
  </si>
  <si>
    <r>
      <t>в) должностные инструкции сотрудников, обслуживающих заявителей и потребителей услуг</t>
    </r>
    <r>
      <rPr>
        <b/>
        <sz val="12"/>
        <rFont val="Verdana"/>
        <family val="2"/>
        <charset val="204"/>
      </rPr>
      <t>*</t>
    </r>
  </si>
  <si>
    <r>
      <t>г) утвержденные территориальной сетевой организацией в установленном порядке формы отчетности о работе с заявителями и потребителями услуг</t>
    </r>
    <r>
      <rPr>
        <b/>
        <sz val="12"/>
        <rFont val="Verdana"/>
        <family val="2"/>
        <charset val="204"/>
      </rPr>
      <t>*</t>
    </r>
  </si>
  <si>
    <r>
      <t>2.2. Наличие информационно-справочной системы для автоматизации обработки обращений потребителей услуг, поступивших по телефону</t>
    </r>
    <r>
      <rPr>
        <b/>
        <sz val="12"/>
        <rFont val="Verdana"/>
        <family val="2"/>
        <charset val="204"/>
      </rPr>
      <t>*</t>
    </r>
  </si>
  <si>
    <r>
      <t>2.3. Наличие системы автоинформирования потребителей услуг по телефону, предназначенной для доведения до них типовой информации</t>
    </r>
    <r>
      <rPr>
        <b/>
        <sz val="12"/>
        <rFont val="Verdana"/>
        <family val="2"/>
        <charset val="204"/>
      </rPr>
      <t>*</t>
    </r>
  </si>
  <si>
    <r>
  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  </r>
    <r>
      <rPr>
        <b/>
        <sz val="12"/>
        <rFont val="Verdana"/>
        <family val="2"/>
        <charset val="204"/>
      </rPr>
      <t>*</t>
    </r>
  </si>
  <si>
    <t>*** согласно действующего законодательства приборы учета устанавливаются потребителем самостоятельно, либо с привлечением уполномоченных организаций</t>
  </si>
  <si>
    <r>
  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  </r>
    <r>
      <rPr>
        <b/>
        <sz val="12"/>
        <rFont val="Verdana"/>
        <family val="2"/>
        <charset val="204"/>
      </rPr>
      <t>*</t>
    </r>
  </si>
  <si>
    <r>
      <t>а) письменных опросов, шт. на 1000 потребителей услуг</t>
    </r>
    <r>
      <rPr>
        <b/>
        <sz val="12"/>
        <rFont val="Verdana"/>
        <family val="2"/>
        <charset val="204"/>
      </rPr>
      <t>*</t>
    </r>
  </si>
  <si>
    <r>
      <t>б) электронной связи через сеть Интернет, шт. на 1000 потребителей услуг</t>
    </r>
    <r>
      <rPr>
        <b/>
        <sz val="12"/>
        <rFont val="Verdana"/>
        <family val="2"/>
        <charset val="204"/>
      </rPr>
      <t>*</t>
    </r>
  </si>
  <si>
    <r>
      <t>в)* системы автоинформирования, шт. на 1000 потребителей услуг</t>
    </r>
    <r>
      <rPr>
        <b/>
        <sz val="12"/>
        <rFont val="Verdana"/>
        <family val="2"/>
        <charset val="204"/>
      </rPr>
      <t>*</t>
    </r>
  </si>
  <si>
    <t>Все обращения должны быть обработаны</t>
  </si>
  <si>
    <t>Должны рассмотреть немедленно, рассматривается оперативность</t>
  </si>
  <si>
    <t>Консультация с ФСТ - ставятся все присоединенные к сетям сторонние потребители</t>
  </si>
  <si>
    <t>* МУП " Горсвет" не имеет специализированных структурных подразделений по работе с заявителями и потребителями услуг</t>
  </si>
  <si>
    <t>дежурная служба</t>
  </si>
  <si>
    <t>Порядок регистрации и рассмотрения жалоб потребителей МУП " Горсвет" МО " Город Коряжма" на качество электроэнергии</t>
  </si>
  <si>
    <t>В МУП " Горсвет" существует порядок оповещения</t>
  </si>
  <si>
    <t>** МУП " Горсвет" является исполнителем услуг, проекты договоров направляются  сбытовой организации в интересах ее потребителей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</si>
  <si>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</si>
  <si>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Архангельская область г. Коряжма МУП " Горсвет"</t>
  </si>
  <si>
    <t>Муниципальное унитарное предприятие города Коряжма Архангельской области "Горсвет"</t>
  </si>
  <si>
    <t>Наименование параметра (критерия), храктеризующего индикатор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</si>
  <si>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почты*</t>
  </si>
  <si>
    <r>
      <t xml:space="preserve"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 </t>
    </r>
    <r>
      <rPr>
        <b/>
        <sz val="11"/>
        <rFont val="Verdana"/>
        <family val="2"/>
        <charset val="204"/>
      </rPr>
      <t>*</t>
    </r>
  </si>
  <si>
    <r>
      <t>в) должностные инструкции сотрудников, обслуживающих заявителей и потребителей услуг</t>
    </r>
    <r>
      <rPr>
        <b/>
        <sz val="11"/>
        <rFont val="Verdana"/>
        <family val="2"/>
        <charset val="204"/>
      </rPr>
      <t>*</t>
    </r>
  </si>
  <si>
    <r>
      <t>г) утвержденные территориальной сетевой организацией в установленном порядке формы отчетности о работе с заявителями и потребителями услуг</t>
    </r>
    <r>
      <rPr>
        <b/>
        <sz val="11"/>
        <rFont val="Verdana"/>
        <family val="2"/>
        <charset val="204"/>
      </rPr>
      <t>*</t>
    </r>
  </si>
  <si>
    <r>
      <t>2.2. Наличие информационно-справочной системы для автоматизации обработки обращений потребителей услуг, поступивших по телефону</t>
    </r>
    <r>
      <rPr>
        <b/>
        <sz val="11"/>
        <rFont val="Verdana"/>
        <family val="2"/>
        <charset val="204"/>
      </rPr>
      <t>*</t>
    </r>
  </si>
  <si>
    <r>
      <t>2.3. Наличие системы автоинформирования потребителей услуг по телефону, предназначенной для доведения до них типовой информации</t>
    </r>
    <r>
      <rPr>
        <b/>
        <sz val="11"/>
        <rFont val="Verdana"/>
        <family val="2"/>
        <charset val="204"/>
      </rPr>
      <t>*</t>
    </r>
  </si>
  <si>
    <t>Инженер-технолог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</si>
  <si>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услуг*</t>
  </si>
  <si>
    <r>
      <t>а) письменных опросов, шт. на 1000 потребителей услуг</t>
    </r>
    <r>
      <rPr>
        <b/>
        <sz val="11"/>
        <rFont val="Verdana"/>
        <family val="2"/>
        <charset val="204"/>
      </rPr>
      <t>*</t>
    </r>
  </si>
  <si>
    <r>
      <t>б) электронной связи через сеть Интернет, шт. на 1000 потребителей услуг</t>
    </r>
    <r>
      <rPr>
        <b/>
        <sz val="11"/>
        <rFont val="Verdana"/>
        <family val="2"/>
        <charset val="204"/>
      </rPr>
      <t>*</t>
    </r>
  </si>
  <si>
    <r>
      <t>в)* системы автоинформирования, шт. на 1000 потребителей услуг</t>
    </r>
    <r>
      <rPr>
        <b/>
        <sz val="11"/>
        <rFont val="Verdana"/>
        <family val="2"/>
        <charset val="204"/>
      </rPr>
      <t>*</t>
    </r>
  </si>
  <si>
    <t>2012 год</t>
  </si>
  <si>
    <t>Наименование показателя</t>
  </si>
  <si>
    <t>предлагаемые плановые значения параметров (критериев), характеризующих индикаторы качества</t>
  </si>
  <si>
    <t>Мероприятия, направленные на улучшение показателя</t>
  </si>
  <si>
    <t>Описание (обоснование)</t>
  </si>
  <si>
    <t>Наименование</t>
  </si>
  <si>
    <t>Показатель средней продолжительности прекращений передачи электрической энергии (П_п)</t>
  </si>
  <si>
    <t>№ п/п</t>
  </si>
  <si>
    <t>А.В.Кривополенов</t>
  </si>
  <si>
    <t>1)проведение энергоаудита, 2)сертификация электрических сетей, 3)разработка сайта предприятия для работы с потребителями, 4)организация работы структурного подразделения по работе с заявителями и потребителями</t>
  </si>
  <si>
    <t>1)замена кабельных линий электропередач, 2)замена распределительных устройств 0,4 кВ, 3)замена трансформатора</t>
  </si>
  <si>
    <t xml:space="preserve">  </t>
  </si>
  <si>
    <t>форма № 3.1</t>
  </si>
  <si>
    <t>Оценка достижения показателя надежности и качества</t>
  </si>
  <si>
    <t>Зависи-мость</t>
  </si>
  <si>
    <t>факти-ческое</t>
  </si>
  <si>
    <t>плано-вое</t>
  </si>
  <si>
    <t>на 2013 год</t>
  </si>
  <si>
    <t>на 2014 год и далее</t>
  </si>
  <si>
    <t>2013 год (факт)</t>
  </si>
  <si>
    <t>N</t>
  </si>
  <si>
    <t>Обосновывающие данные для расчёта*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</si>
  <si>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</si>
  <si>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организации, шт.</t>
  </si>
  <si>
    <t>Итого:</t>
  </si>
  <si>
    <t>2016 год</t>
  </si>
  <si>
    <t>2017 год</t>
  </si>
  <si>
    <t>2018 год</t>
  </si>
  <si>
    <t>2019 год</t>
  </si>
  <si>
    <t>Значение показателя</t>
  </si>
  <si>
    <t>2016 год (план)</t>
  </si>
  <si>
    <t>2017 год (план)</t>
  </si>
  <si>
    <t>2018 год (план)</t>
  </si>
  <si>
    <t>2019 год (план)</t>
  </si>
  <si>
    <t xml:space="preserve">Муниципальное унитарное предприятие города КоряжмаАрхангельской области "Горсвет" </t>
  </si>
  <si>
    <t>Суммарная продолжительность прекращений передачи электроэнергии, час</t>
  </si>
  <si>
    <t>5. Итого по индикатору исполнительности</t>
  </si>
  <si>
    <r>
      <t>I - Расчет показателя надежности (П</t>
    </r>
    <r>
      <rPr>
        <b/>
        <vertAlign val="subscript"/>
        <sz val="16"/>
        <rFont val="Verdana"/>
        <family val="2"/>
        <charset val="204"/>
      </rPr>
      <t>п</t>
    </r>
    <r>
      <rPr>
        <b/>
        <sz val="16"/>
        <rFont val="Verdana"/>
        <family val="2"/>
        <charset val="204"/>
      </rPr>
      <t>)</t>
    </r>
  </si>
  <si>
    <r>
      <t>II - Расчет показателя уровня качества осуществляемого технологического присоединения к сети (П</t>
    </r>
    <r>
      <rPr>
        <b/>
        <vertAlign val="subscript"/>
        <sz val="14"/>
        <rFont val="Verdana"/>
        <family val="2"/>
        <charset val="204"/>
      </rPr>
      <t>тпр</t>
    </r>
    <r>
      <rPr>
        <b/>
        <sz val="14"/>
        <rFont val="Verdana"/>
        <family val="2"/>
        <charset val="204"/>
      </rPr>
      <t>)</t>
    </r>
  </si>
  <si>
    <r>
      <t>III - Расчет показателя качества для (П</t>
    </r>
    <r>
      <rPr>
        <b/>
        <vertAlign val="subscript"/>
        <sz val="16"/>
        <rFont val="Verdana"/>
        <family val="2"/>
        <charset val="204"/>
      </rPr>
      <t>тсо</t>
    </r>
    <r>
      <rPr>
        <b/>
        <sz val="16"/>
        <rFont val="Verdana"/>
        <family val="2"/>
        <charset val="204"/>
      </rPr>
      <t>)</t>
    </r>
  </si>
  <si>
    <t>IV - СВОД ПО ПОКАЗАТЕЛЯМ НАДЕЖНОСТИ И КАЧЕСТВА И РАСЧЕТ ОБОБЩЕННОГО ПОКАЗАТЕЛЯ</t>
  </si>
  <si>
    <t>V - Расчет корректировки НВВ по показателям надежности и качества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</si>
  <si>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</si>
  <si>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</t>
    </r>
    <r>
      <rPr>
        <vertAlign val="subscript"/>
        <sz val="10"/>
        <rFont val="Verdana"/>
        <family val="2"/>
        <charset val="204"/>
      </rPr>
      <t>заяв тпр</t>
    </r>
    <r>
      <rPr>
        <sz val="10"/>
        <rFont val="Verdana"/>
        <family val="2"/>
        <charset val="204"/>
      </rPr>
      <t xml:space="preserve">)
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</si>
  <si>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0"/>
        <rFont val="Verdana"/>
        <family val="2"/>
        <charset val="204"/>
      </rPr>
      <t xml:space="preserve">нс </t>
    </r>
    <r>
      <rPr>
        <vertAlign val="subscript"/>
        <sz val="10"/>
        <rFont val="Verdana"/>
        <family val="2"/>
        <charset val="204"/>
      </rPr>
      <t>заяв тпр</t>
    </r>
    <r>
      <rPr>
        <sz val="10"/>
        <rFont val="Verdana"/>
        <family val="2"/>
        <charset val="204"/>
      </rPr>
      <t>)</t>
    </r>
  </si>
  <si>
    <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 </t>
    </r>
    <r>
      <rPr>
        <vertAlign val="subscript"/>
        <sz val="10"/>
        <rFont val="Verdana"/>
        <family val="2"/>
        <charset val="204"/>
      </rPr>
      <t>сд тпр</t>
    </r>
    <r>
      <rPr>
        <sz val="10"/>
        <rFont val="Verdana"/>
        <family val="2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</si>
  <si>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шт.(N</t>
    </r>
    <r>
      <rPr>
        <vertAlign val="superscript"/>
        <sz val="10"/>
        <rFont val="Verdana"/>
        <family val="2"/>
        <charset val="204"/>
      </rPr>
      <t>нс</t>
    </r>
    <r>
      <rPr>
        <sz val="10"/>
        <rFont val="Verdana"/>
        <family val="2"/>
        <charset val="204"/>
      </rPr>
      <t xml:space="preserve"> </t>
    </r>
    <r>
      <rPr>
        <vertAlign val="subscript"/>
        <sz val="10"/>
        <rFont val="Verdana"/>
        <family val="2"/>
        <charset val="204"/>
      </rPr>
      <t>сд тпр</t>
    </r>
    <r>
      <rPr>
        <sz val="10"/>
        <rFont val="Verdana"/>
        <family val="2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</si>
  <si>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0"/>
        <rFont val="Verdana"/>
        <family val="2"/>
        <charset val="204"/>
      </rPr>
      <t>нс тпр</t>
    </r>
    <r>
      <rPr>
        <sz val="10"/>
        <rFont val="Verdana"/>
        <family val="2"/>
        <charset val="204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</si>
  <si>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0"/>
        <rFont val="Verdana"/>
        <family val="2"/>
        <charset val="204"/>
      </rPr>
      <t xml:space="preserve"> н тпр</t>
    </r>
    <r>
      <rPr>
        <sz val="10"/>
        <rFont val="Verdana"/>
        <family val="2"/>
        <charset val="204"/>
      </rPr>
      <t xml:space="preserve">)
</t>
    </r>
  </si>
  <si>
    <r>
      <t>Общее число заявок на технологическое присоединение к сети, поданных заявителями в соответствующий расчетный период, десятками шт. (N</t>
    </r>
    <r>
      <rPr>
        <vertAlign val="subscript"/>
        <sz val="10"/>
        <rFont val="Verdana"/>
        <family val="2"/>
        <charset val="204"/>
      </rPr>
      <t>очз тпр</t>
    </r>
    <r>
      <rPr>
        <sz val="10"/>
        <rFont val="Verdana"/>
        <family val="2"/>
        <charset val="204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</si>
  <si>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0"/>
        <rFont val="Verdana"/>
        <family val="2"/>
        <charset val="204"/>
      </rPr>
      <t xml:space="preserve"> нпа тпр</t>
    </r>
    <r>
      <rPr>
        <sz val="10"/>
        <rFont val="Verdana"/>
        <family val="2"/>
        <charset val="204"/>
      </rPr>
      <t>)</t>
    </r>
  </si>
  <si>
    <r>
      <t>К</t>
    </r>
    <r>
      <rPr>
        <vertAlign val="subscript"/>
        <sz val="10"/>
        <rFont val="Verdana"/>
        <family val="2"/>
        <charset val="204"/>
      </rPr>
      <t>об</t>
    </r>
  </si>
  <si>
    <r>
      <t>Показатель надежности услуг (П</t>
    </r>
    <r>
      <rPr>
        <vertAlign val="subscript"/>
        <sz val="10"/>
        <rFont val="Verdana"/>
        <family val="2"/>
        <charset val="204"/>
      </rPr>
      <t>п</t>
    </r>
    <r>
      <rPr>
        <sz val="10"/>
        <rFont val="Verdana"/>
        <family val="2"/>
        <charset val="204"/>
      </rPr>
      <t>)</t>
    </r>
  </si>
  <si>
    <r>
      <t>Показатель качества услуг (П</t>
    </r>
    <r>
      <rPr>
        <vertAlign val="subscript"/>
        <sz val="10"/>
        <rFont val="Verdana"/>
        <family val="2"/>
        <charset val="204"/>
      </rPr>
      <t xml:space="preserve"> тпр</t>
    </r>
    <r>
      <rPr>
        <sz val="10"/>
        <rFont val="Verdana"/>
        <family val="2"/>
        <charset val="204"/>
      </rPr>
      <t>)</t>
    </r>
  </si>
  <si>
    <r>
      <t>Показатель качества услуг (П</t>
    </r>
    <r>
      <rPr>
        <vertAlign val="subscript"/>
        <sz val="10"/>
        <rFont val="Verdana"/>
        <family val="2"/>
        <charset val="204"/>
      </rPr>
      <t>тсо</t>
    </r>
    <r>
      <rPr>
        <sz val="10"/>
        <rFont val="Verdana"/>
        <family val="2"/>
        <charset val="204"/>
      </rPr>
      <t>)</t>
    </r>
  </si>
  <si>
    <t>Первые три расчетных периода регулирования</t>
  </si>
  <si>
    <t>Последующие расчетные  периоды регулирования первого долгосрочного периода регулирования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</si>
  <si>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0"/>
        <rFont val="Verdana"/>
        <family val="2"/>
        <charset val="204"/>
      </rPr>
      <t xml:space="preserve"> заяв тпр</t>
    </r>
    <r>
      <rPr>
        <sz val="10"/>
        <rFont val="Verdana"/>
        <family val="2"/>
        <charset val="204"/>
      </rPr>
      <t>)</t>
    </r>
  </si>
  <si>
    <t>Для сокращения средней продолжительности прекращений электрической энергии и в связи с высокой степенью износа оборудования будут проводиться работы по реконструкции электрооборудования и кабельных линий, в ходе которых будет увеличена мощность трансформаторов и пропускная способность линий электропередач</t>
  </si>
  <si>
    <t>Для определения актуальных данных о максимальной присоединенной и резервной мощности. Сокращение сроков - обеспечение результативности работы.</t>
  </si>
  <si>
    <t>Оценка при планиро-вании</t>
  </si>
  <si>
    <t>Значения показателя за</t>
  </si>
  <si>
    <t>Фактическое значение показателя уровня качества оказываемых услуг территориальной сетевой организации</t>
  </si>
  <si>
    <t>2012-2014</t>
  </si>
  <si>
    <t>2015-2019</t>
  </si>
  <si>
    <t>Последующие долгосрочные периоды регулирования годы</t>
  </si>
  <si>
    <t>К над</t>
  </si>
  <si>
    <t>Инженер-технолог                                                      А.В.Кривополенов</t>
  </si>
  <si>
    <t>Инспекционный контроль показателей качества электрической энергии</t>
  </si>
  <si>
    <t>Для повышения уровня качества оказываемых услуг, на предприятии ежегодно проводится инспекционный контроль показателей качества электрической энергии</t>
  </si>
  <si>
    <t>Наименование составляющей показателя</t>
  </si>
  <si>
    <t>Метод определения</t>
  </si>
  <si>
    <t>Наименование электросетевой организации</t>
  </si>
  <si>
    <t>Продолжительность прекращения передачи электрической энергии, час.</t>
  </si>
  <si>
    <t>2</t>
  </si>
  <si>
    <t>3</t>
  </si>
  <si>
    <t>4</t>
  </si>
  <si>
    <t>5</t>
  </si>
  <si>
    <t>6</t>
  </si>
  <si>
    <t>7</t>
  </si>
  <si>
    <t>Должность</t>
  </si>
  <si>
    <t>Подпись</t>
  </si>
  <si>
    <t>1.1</t>
  </si>
  <si>
    <t>Показатель качества предоставления возможности технологического присоединения (П_тпр)</t>
  </si>
  <si>
    <t>Показатель уровня качества оказываемых услуг территориальными сетевыми организациями (П_тсо)</t>
  </si>
  <si>
    <t>Кривополенов А.В.</t>
  </si>
  <si>
    <t>К кач</t>
  </si>
  <si>
    <t>Утв. приказом Министерства энергетики РФ</t>
  </si>
  <si>
    <t>от 14 октября 2013 г. № 718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</si>
  <si>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</si>
  <si>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</si>
  <si>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</si>
  <si>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</si>
  <si>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Расчет</t>
  </si>
  <si>
    <t>Максимальное количество потребителей услуг по пере-</t>
  </si>
  <si>
    <t>В соответствии с заключенными
договорами по передаче
электроэнергии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</si>
  <si>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</si>
  <si>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</si>
  <si>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</si>
  <si>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</si>
  <si>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</si>
  <si>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</si>
  <si>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</si>
  <si>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</si>
  <si>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</si>
  <si>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</si>
  <si>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</si>
  <si>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</si>
  <si>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</si>
  <si>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</si>
  <si>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</si>
  <si>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</si>
  <si>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</si>
  <si>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</si>
  <si>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t>сумма произведений по столбцу 32
и столбцу 28 Формы 8.1 деленная
на значение пункта 1 Формы 8.3
((Σ столбец 32*столбец 28)/
пункт 1 Формы 8.3)</t>
  </si>
  <si>
    <r>
      <t>ния потребителей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</si>
  <si>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Средняя частота прерывания электроснабжения</t>
  </si>
  <si>
    <t>сумма по столбцу 28 Формы 8.1
и деленная на значение
пункта 1 Формы 8.3
(Σ столбец 28 Формы 8.1/
пункт 1 Формы 8.3)</t>
  </si>
  <si>
    <r>
      <t>потребителей 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</si>
  <si>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Ф. И. О.</t>
  </si>
  <si>
    <t>0</t>
  </si>
  <si>
    <t>х</t>
  </si>
  <si>
    <t>МУП "Горсвет"</t>
  </si>
  <si>
    <t xml:space="preserve">1) Замена кабельных линий электропередач        2) Прокладка резервных кабельных линий                                                                               </t>
  </si>
  <si>
    <t>1)Инвентаризация кабельных линий;                                   2) быстрое и результативное исполнение заявок на технологическое присоединение</t>
  </si>
  <si>
    <t>Форма 1.1 - Журнал учёта текущей информации о прекращении передачи электрической энергии для потребителей услуг электросетевой организации за 2017 год</t>
  </si>
  <si>
    <t>Акт расследования технологического отключения № 6/17</t>
  </si>
  <si>
    <t>Акт расследования технологического отключения № 1/17</t>
  </si>
  <si>
    <t>Акт расследования технологического отключения № 2/17</t>
  </si>
  <si>
    <t>Акт расследования технологического отключения № 3/17</t>
  </si>
  <si>
    <t>Акт расследования технологического отключения № 4/17</t>
  </si>
  <si>
    <t>Акт расследования технологического отключения № 5/17</t>
  </si>
  <si>
    <t>Акт расследования технологического отключения № 7/17</t>
  </si>
  <si>
    <t>Форма 1.2 -Расчет показателя средней продолжительности прекращений передачи электрической энергии за 2017 год</t>
  </si>
  <si>
    <t>Форма 2.4 - Фактические значения параметров (критериев), характеризующих индикаторы качества за 2017 год</t>
  </si>
  <si>
    <t>Форма 3.1 -Отчетные данные для расчета  значения показателя качества рассмотрения заявок на технологическое присоединение к сети в период регулирования в пределах долгосрочного периода регулирования за 2017 г.</t>
  </si>
  <si>
    <t>Форма 3.3 -Отчетные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регулирования в пределах долгосрочного периода регулирования за 2017 год</t>
  </si>
  <si>
    <t>2017 год (факт)</t>
  </si>
  <si>
    <t>Форма 3.2 -Отчетные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регулирования в пределах долгосрочного периода регулирования за 2017 год</t>
  </si>
  <si>
    <t>N п/п</t>
  </si>
  <si>
    <t>Максимальное за расчетный период регулирования число точек поставки потребителей услуг сетевой организации, шт.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</si>
  <si>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</si>
  <si>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Средняя продолжительность прекращения
передачи электрической энергии на точку
поставки (Пsaidi), час.</t>
  </si>
  <si>
    <t>Средняя частота прекращений передачи
электрической энергии на точку поставки
(Пsaifi), шт.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</si>
  <si>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</si>
  <si>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МУП "Новодвинская энергетическая сетевая компания"</t>
  </si>
  <si>
    <t>Наименование сетевой организации, субъект Российской Федерации</t>
  </si>
  <si>
    <t>№
п/п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</si>
  <si>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</si>
  <si>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</si>
  <si>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</si>
  <si>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1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</si>
  <si>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</si>
  <si>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</si>
  <si>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</si>
  <si>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Максимальной за год число точек 
поставки, шт.</t>
  </si>
  <si>
    <t>Число разъединителей и выключателей, шт.</t>
  </si>
  <si>
    <t>Средняя летняя температура, °C</t>
  </si>
  <si>
    <t>Номер группы (m) территориальной 
сетевой организации по показателю
Пsaidi</t>
  </si>
  <si>
    <t>Номер группы (m) территориальной 
сетевой организации по показателю
Пsaifi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</si>
  <si>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</si>
  <si>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</si>
  <si>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</si>
  <si>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</si>
  <si>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(должность)</t>
  </si>
  <si>
    <t>(Ф.И.О.)</t>
  </si>
  <si>
    <t>Форма 6.1 - Расчет значения индикатора информативности</t>
  </si>
  <si>
    <t>Форма 6.3 - Расчет значения индикатора результативности обратной связи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</si>
  <si>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</si>
  <si>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4.1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</si>
  <si>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</si>
  <si>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</si>
  <si>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t>Ф.И.О.</t>
  </si>
  <si>
    <t>Форма 5.1 - Отчетные данные по выполнению заявок на технологическое</t>
  </si>
  <si>
    <t>(наименование электросетевой организации (подразделения/филиала))</t>
  </si>
  <si>
    <t>Число заявок на технологическое присоединение, поданных заявителем в соответствии с требованиями нормативных правовых актов в соответствующий расчётный период резулирования  , шт. (Nзаяв)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</si>
  <si>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установленнным порядком заключения договора на осуществление технологического присоединения, шт. (Nпд)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</si>
  <si>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(Nнпд)</t>
  </si>
  <si>
    <t>Птпр=Nзаяв/max (1,Nпд-Nнпд)</t>
  </si>
  <si>
    <t>Приложение № 4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</si>
  <si>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</si>
  <si>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</si>
  <si>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</si>
  <si>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</si>
  <si>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</si>
  <si>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Форма 7.1 - Показатели уровня надежности и уровня качества оказываемых услуг электросетевой организации</t>
  </si>
  <si>
    <t>(для долгосрочных периодов регулирования, начавшихся до 2014 года)</t>
  </si>
  <si>
    <t>№</t>
  </si>
  <si>
    <t>№ формулы Методических указаний</t>
  </si>
  <si>
    <t>Показатель средней продолжительности прекращений передачи электрической энергии 
(Пп)</t>
  </si>
  <si>
    <t>Показатель уровня качества оказываемых услуг организации по управлению национальной (общероссийской) электрической сетью, Птпр</t>
  </si>
  <si>
    <t>1.5</t>
  </si>
  <si>
    <t>Показатель уровня качества оказываемых услуг территориальной сетевой организации, Птсо</t>
  </si>
  <si>
    <t>1.6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</si>
  <si>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</si>
  <si>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</si>
  <si>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t xml:space="preserve">п. 5 Методических указаний 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</si>
  <si>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</si>
  <si>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>Главный инженер МУП "НЭСК"         Большаков С.В.          _________________________________</t>
  </si>
  <si>
    <t>Форма 7.2 - Расчет обобщенного показателя уровня надежности и качества оказываемых услуг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</si>
  <si>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</si>
  <si>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</si>
  <si>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</si>
  <si>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t>п. 7.1</t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</si>
  <si>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</si>
  <si>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</si>
  <si>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п. 7</t>
  </si>
  <si>
    <t>(подпись)</t>
  </si>
  <si>
    <t>(Образец)</t>
  </si>
  <si>
    <r>
      <t>Форма 8.1.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</si>
  <si>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               произошедших на объектах сетевой организации
                         за
</t>
  </si>
  <si>
    <t>январь-декабрь</t>
  </si>
  <si>
    <t>месяц</t>
  </si>
  <si>
    <t xml:space="preserve"> года</t>
  </si>
  <si>
    <t>Наименование 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</si>
  <si>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</si>
  <si>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</si>
  <si>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</si>
  <si>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</si>
  <si>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</si>
  <si>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</si>
  <si>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</si>
  <si>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</si>
  <si>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</si>
  <si>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</si>
  <si>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</si>
  <si>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</si>
  <si>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</si>
  <si>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</si>
  <si>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</si>
  <si>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</si>
  <si>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</si>
  <si>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</si>
  <si>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</si>
  <si>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</si>
  <si>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</si>
  <si>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</si>
  <si>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</si>
  <si>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</si>
  <si>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</si>
  <si>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</si>
  <si>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</si>
  <si>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</si>
  <si>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</si>
  <si>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</si>
  <si>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</si>
  <si>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</si>
  <si>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В</t>
  </si>
  <si>
    <t>ИТОГО по всем прекращениям передачи электрической энергии за отчетный период:</t>
  </si>
  <si>
    <t>И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</si>
  <si>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</si>
  <si>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</si>
  <si>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</si>
  <si>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</si>
  <si>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</si>
  <si>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учитываемым при расчете индикативных показателей надежности</t>
  </si>
  <si>
    <t>В1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</si>
  <si>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</si>
  <si>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2017</t>
  </si>
  <si>
    <t>Горсвет</t>
  </si>
  <si>
    <t>за период 2017 г.</t>
  </si>
  <si>
    <t>сумма произведений по столбцу 9
и столбцу 13 Формы 8.1, деленная
на значение пункта 1 Формы 1.3
((Σ столбец 9 * столбец 13) / пункт 1
Формы 1.3)</t>
  </si>
  <si>
    <t>сумма по столбцу 13 Формы 8.1 и деленная на
значение пункта 1 Формы 1.3
(Σ столбец 13 Формы 8.1 / пункт 1
Формы 1.3)</t>
  </si>
  <si>
    <t>Ф/П*100,%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</si>
  <si>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</t>
  </si>
  <si>
    <t>Согласно распоряжения по техприсоединения</t>
  </si>
  <si>
    <t>1.1. Среднее время на подготовку и направление проекта договора на осуществление технологического присоединения заявителю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</si>
  <si>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</t>
  </si>
  <si>
    <t>2. Соблюдение сроков по процедурам взаимодействия с потребителями услуг (заявителями)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</si>
  <si>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</si>
  <si>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</si>
  <si>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</si>
  <si>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</si>
  <si>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</si>
  <si>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</si>
  <si>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</si>
  <si>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</si>
  <si>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</si>
  <si>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</si>
  <si>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 xml:space="preserve">Количество потребителей - 15850, взят 0,13 % 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</si>
  <si>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</si>
  <si>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</si>
  <si>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В ЭЧ существует порядок оповещения</t>
  </si>
  <si>
    <t>6.1.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</si>
  <si>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</si>
  <si>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</si>
  <si>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</si>
  <si>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исполнительности</t>
  </si>
  <si>
    <t>Форма 6.2 - Расчет значения индикатора исполнительности за период 2017 г.</t>
  </si>
  <si>
    <t>Оценночный балл</t>
  </si>
  <si>
    <t>подпись</t>
  </si>
  <si>
    <t>присоединение к сети за период 2017 года.</t>
  </si>
  <si>
    <t xml:space="preserve">Форма 1.6 - Предложения электросетевой организации по плановым значениям показателей
надежности и качества услуг на каждый расчетный период регулирования в пределах
долгосрочного периода регулирования
(для долгосрочных периодов регулирования, начавшихся до 2014 года)
</t>
  </si>
  <si>
    <t>КЛ</t>
  </si>
  <si>
    <t>ТП № 63-ТП №46</t>
  </si>
  <si>
    <t>01, 30, 2017.03.22</t>
  </si>
  <si>
    <t>03, 50, 2017.03.22</t>
  </si>
  <si>
    <t>ТП 50, ТП 51, ТП 54, ТП 63</t>
  </si>
  <si>
    <t>1/17 от 22.03.17</t>
  </si>
  <si>
    <t>3.4.8.5</t>
  </si>
  <si>
    <t>4.12</t>
  </si>
  <si>
    <t>ТП № 20-КШ Дыбцына 14</t>
  </si>
  <si>
    <t>06, 10, 2017.04.13</t>
  </si>
  <si>
    <t>07, 35, 2017.04.13</t>
  </si>
  <si>
    <t>ТП 20 - КШ Дыбцына 14</t>
  </si>
  <si>
    <t>2/17 от 13.04.17</t>
  </si>
  <si>
    <t>РП 2 яч. 9- ТП 32</t>
  </si>
  <si>
    <t>03, 47, 2017.04.14</t>
  </si>
  <si>
    <t>05, 40, 2017.04.14</t>
  </si>
  <si>
    <t>ТП 32, ТП 33</t>
  </si>
  <si>
    <t>3/17 от 14.04.17</t>
  </si>
  <si>
    <t>РП 1 яч. 17-ТП 43</t>
  </si>
  <si>
    <t>23, 25, 2017.08.10</t>
  </si>
  <si>
    <t>01, 30, 2017.08.11</t>
  </si>
  <si>
    <t>ТП 43, ТП 43а, ТП 20а, ТП 44, ТП 45, ТП 47, ТП 47а</t>
  </si>
  <si>
    <t>4/17 от 11.08.17</t>
  </si>
  <si>
    <t>ТП № 16-ТП 17</t>
  </si>
  <si>
    <t>05, 15, 2017.08.21</t>
  </si>
  <si>
    <t>08, 15, 2017.08.21</t>
  </si>
  <si>
    <t>5/17 от 21.08.17</t>
  </si>
  <si>
    <t>ТП № 63- ТП № 46</t>
  </si>
  <si>
    <t>08, 05, 2017.08.21</t>
  </si>
  <si>
    <t>09, 15, 2017.08.21</t>
  </si>
  <si>
    <t>ТП 63, ТП 46</t>
  </si>
  <si>
    <t>6/17 от 21.08.17</t>
  </si>
  <si>
    <t>РП 2, яч. 11-ТП № 46</t>
  </si>
  <si>
    <t>07, 20, 2017.08.21</t>
  </si>
  <si>
    <t>09, 50, 2017.08.21</t>
  </si>
  <si>
    <t>РП 2, яч.11 - ТП 46</t>
  </si>
  <si>
    <t>7/17 от 21.08.17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</si>
</sst>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0.0"/>
    <numFmt numFmtId="166" formatCode="0.0"/>
    <numFmt numFmtId="167" formatCode="#,##0.000"/>
    <numFmt numFmtId="168" formatCode="#,##0.0000"/>
    <numFmt numFmtId="169" formatCode="0.0000"/>
  </numFmts>
  <fonts count="37" x14ac:knownFonts="1">
    <font>
      <sz val="10"/>
      <name val="Verdana"/>
      <charset val="204"/>
    </font>
    <font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color indexed="10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8"/>
      <name val="Verdana"/>
      <family val="2"/>
      <charset val="204"/>
    </font>
    <font>
      <b/>
      <sz val="16"/>
      <name val="Verdana"/>
      <family val="2"/>
      <charset val="204"/>
    </font>
    <font>
      <b/>
      <sz val="14"/>
      <name val="Verdana"/>
      <family val="2"/>
      <charset val="204"/>
    </font>
    <font>
      <sz val="12"/>
      <name val="Verdana"/>
      <family val="2"/>
      <charset val="204"/>
    </font>
    <font>
      <b/>
      <sz val="11"/>
      <name val="Verdana"/>
      <family val="2"/>
      <charset val="204"/>
    </font>
    <font>
      <sz val="11"/>
      <name val="Verdan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Verdana"/>
      <family val="2"/>
      <charset val="204"/>
    </font>
    <font>
      <b/>
      <sz val="8"/>
      <name val="Verdana"/>
      <family val="2"/>
      <charset val="204"/>
    </font>
    <font>
      <b/>
      <sz val="9"/>
      <color indexed="81"/>
      <name val="Tahoma"/>
      <family val="2"/>
      <charset val="204"/>
    </font>
    <font>
      <b/>
      <vertAlign val="subscript"/>
      <sz val="16"/>
      <name val="Verdana"/>
      <family val="2"/>
      <charset val="204"/>
    </font>
    <font>
      <b/>
      <vertAlign val="subscript"/>
      <sz val="14"/>
      <name val="Verdana"/>
      <family val="2"/>
      <charset val="204"/>
    </font>
    <font>
      <vertAlign val="subscript"/>
      <sz val="10"/>
      <name val="Verdana"/>
      <family val="2"/>
      <charset val="204"/>
    </font>
    <font>
      <vertAlign val="superscript"/>
      <sz val="10"/>
      <name val="Verdan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9" fontId="3" fillId="4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8" fillId="0" borderId="0" xfId="0" applyFont="1"/>
    <xf numFmtId="9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0" borderId="0" xfId="0" applyFont="1" applyFill="1" applyBorder="1"/>
    <xf numFmtId="9" fontId="2" fillId="0" borderId="1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3" fontId="2" fillId="4" borderId="1" xfId="1" applyNumberFormat="1" applyFont="1" applyFill="1" applyBorder="1" applyAlignment="1">
      <alignment horizontal="center" vertical="center"/>
    </xf>
    <xf numFmtId="9" fontId="5" fillId="4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10" fontId="2" fillId="0" borderId="1" xfId="0" applyNumberFormat="1" applyFont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/>
    <xf numFmtId="0" fontId="3" fillId="0" borderId="0" xfId="0" applyFont="1" applyFill="1" applyBorder="1" applyAlignment="1">
      <alignment horizontal="left" indent="1"/>
    </xf>
    <xf numFmtId="0" fontId="1" fillId="0" borderId="1" xfId="0" applyFont="1" applyBorder="1" applyAlignment="1">
      <alignment vertical="top" wrapText="1"/>
    </xf>
    <xf numFmtId="0" fontId="1" fillId="6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10" fillId="0" borderId="0" xfId="0" applyFont="1"/>
    <xf numFmtId="0" fontId="4" fillId="0" borderId="0" xfId="0" applyFont="1"/>
    <xf numFmtId="3" fontId="10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/>
    <xf numFmtId="0" fontId="11" fillId="0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/>
    </xf>
    <xf numFmtId="9" fontId="12" fillId="4" borderId="1" xfId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9" fontId="11" fillId="4" borderId="1" xfId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3" fontId="1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center"/>
    </xf>
    <xf numFmtId="9" fontId="11" fillId="0" borderId="1" xfId="1" applyFont="1" applyFill="1" applyBorder="1" applyAlignment="1">
      <alignment horizontal="center" vertical="center"/>
    </xf>
    <xf numFmtId="0" fontId="12" fillId="6" borderId="0" xfId="0" applyFont="1" applyFill="1" applyAlignment="1">
      <alignment wrapText="1"/>
    </xf>
    <xf numFmtId="4" fontId="12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1" fillId="2" borderId="2" xfId="0" applyFont="1" applyFill="1" applyBorder="1" applyAlignment="1">
      <alignment vertical="top" wrapText="1"/>
    </xf>
    <xf numFmtId="3" fontId="11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9" fontId="12" fillId="3" borderId="1" xfId="1" applyFont="1" applyFill="1" applyBorder="1" applyAlignment="1">
      <alignment horizontal="center" vertical="center"/>
    </xf>
    <xf numFmtId="0" fontId="12" fillId="0" borderId="1" xfId="0" applyFont="1" applyBorder="1"/>
    <xf numFmtId="4" fontId="11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top" wrapText="1"/>
    </xf>
    <xf numFmtId="0" fontId="14" fillId="0" borderId="0" xfId="0" applyFont="1"/>
    <xf numFmtId="0" fontId="13" fillId="0" borderId="0" xfId="0" applyFont="1"/>
    <xf numFmtId="0" fontId="11" fillId="4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indent="1"/>
    </xf>
    <xf numFmtId="10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9" fontId="12" fillId="8" borderId="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164" fontId="1" fillId="6" borderId="1" xfId="1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3" fontId="11" fillId="4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1" xfId="0" applyFont="1" applyBorder="1" applyAlignme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0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3" fontId="12" fillId="8" borderId="1" xfId="0" applyNumberFormat="1" applyFont="1" applyFill="1" applyBorder="1" applyAlignment="1">
      <alignment horizontal="center" vertical="center"/>
    </xf>
    <xf numFmtId="3" fontId="11" fillId="8" borderId="1" xfId="0" applyNumberFormat="1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right"/>
    </xf>
    <xf numFmtId="0" fontId="25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center" vertical="top"/>
    </xf>
    <xf numFmtId="49" fontId="25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left"/>
    </xf>
    <xf numFmtId="168" fontId="4" fillId="2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168" fontId="11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2" applyFont="1" applyBorder="1" applyAlignment="1">
      <alignment horizontal="left"/>
    </xf>
    <xf numFmtId="0" fontId="25" fillId="0" borderId="0" xfId="2" applyFont="1" applyBorder="1" applyAlignment="1">
      <alignment horizontal="left"/>
    </xf>
    <xf numFmtId="0" fontId="23" fillId="0" borderId="0" xfId="2" applyFont="1" applyBorder="1" applyAlignment="1">
      <alignment horizontal="left"/>
    </xf>
    <xf numFmtId="0" fontId="25" fillId="0" borderId="0" xfId="2" applyFont="1" applyBorder="1" applyAlignment="1">
      <alignment horizontal="center" vertical="center"/>
    </xf>
    <xf numFmtId="0" fontId="25" fillId="0" borderId="2" xfId="2" applyFont="1" applyBorder="1" applyAlignment="1">
      <alignment horizontal="left" vertical="top"/>
    </xf>
    <xf numFmtId="0" fontId="25" fillId="0" borderId="0" xfId="2" applyFont="1" applyBorder="1" applyAlignment="1">
      <alignment horizontal="left" vertical="top"/>
    </xf>
    <xf numFmtId="49" fontId="25" fillId="0" borderId="0" xfId="2" applyNumberFormat="1" applyFont="1" applyBorder="1" applyAlignment="1">
      <alignment horizontal="left"/>
    </xf>
    <xf numFmtId="0" fontId="34" fillId="0" borderId="0" xfId="2" applyFont="1" applyBorder="1" applyAlignment="1">
      <alignment horizontal="left"/>
    </xf>
    <xf numFmtId="0" fontId="25" fillId="0" borderId="0" xfId="3" applyNumberFormat="1" applyFont="1" applyBorder="1" applyAlignment="1">
      <alignment horizontal="left"/>
    </xf>
    <xf numFmtId="0" fontId="23" fillId="0" borderId="0" xfId="2" applyFont="1" applyBorder="1" applyAlignment="1">
      <alignment horizontal="left" vertical="top"/>
    </xf>
    <xf numFmtId="0" fontId="25" fillId="0" borderId="0" xfId="4" applyNumberFormat="1" applyFont="1" applyBorder="1" applyAlignment="1">
      <alignment horizontal="left"/>
    </xf>
    <xf numFmtId="0" fontId="25" fillId="0" borderId="0" xfId="4" applyNumberFormat="1" applyFont="1" applyBorder="1" applyAlignment="1">
      <alignment horizontal="center" wrapText="1"/>
    </xf>
    <xf numFmtId="0" fontId="25" fillId="0" borderId="0" xfId="4" applyNumberFormat="1" applyFont="1" applyBorder="1" applyAlignment="1">
      <alignment horizontal="center"/>
    </xf>
    <xf numFmtId="0" fontId="25" fillId="0" borderId="0" xfId="4" applyNumberFormat="1" applyFont="1" applyBorder="1" applyAlignment="1">
      <alignment horizontal="right"/>
    </xf>
    <xf numFmtId="0" fontId="14" fillId="0" borderId="0" xfId="4" applyNumberFormat="1" applyFont="1" applyBorder="1" applyAlignment="1">
      <alignment horizontal="left"/>
    </xf>
    <xf numFmtId="0" fontId="25" fillId="0" borderId="9" xfId="4" applyNumberFormat="1" applyFont="1" applyBorder="1" applyAlignment="1">
      <alignment horizontal="center"/>
    </xf>
    <xf numFmtId="0" fontId="25" fillId="0" borderId="14" xfId="4" applyNumberFormat="1" applyFont="1" applyBorder="1" applyAlignment="1">
      <alignment horizontal="center"/>
    </xf>
    <xf numFmtId="0" fontId="25" fillId="0" borderId="10" xfId="4" applyNumberFormat="1" applyFont="1" applyBorder="1" applyAlignment="1">
      <alignment horizontal="right"/>
    </xf>
    <xf numFmtId="0" fontId="25" fillId="0" borderId="11" xfId="4" applyNumberFormat="1" applyFont="1" applyBorder="1" applyAlignment="1">
      <alignment horizontal="left"/>
    </xf>
    <xf numFmtId="0" fontId="25" fillId="0" borderId="15" xfId="4" applyNumberFormat="1" applyFont="1" applyBorder="1" applyAlignment="1">
      <alignment horizontal="left"/>
    </xf>
    <xf numFmtId="0" fontId="25" fillId="0" borderId="12" xfId="4" applyNumberFormat="1" applyFont="1" applyBorder="1" applyAlignment="1">
      <alignment horizontal="left"/>
    </xf>
    <xf numFmtId="0" fontId="25" fillId="0" borderId="8" xfId="4" applyNumberFormat="1" applyFont="1" applyBorder="1" applyAlignment="1">
      <alignment horizontal="left"/>
    </xf>
    <xf numFmtId="0" fontId="25" fillId="0" borderId="13" xfId="4" applyNumberFormat="1" applyFont="1" applyBorder="1" applyAlignment="1">
      <alignment horizontal="left"/>
    </xf>
    <xf numFmtId="0" fontId="25" fillId="0" borderId="2" xfId="4" applyNumberFormat="1" applyFont="1" applyBorder="1" applyAlignment="1">
      <alignment horizontal="left" vertical="top" wrapText="1"/>
    </xf>
    <xf numFmtId="0" fontId="25" fillId="0" borderId="0" xfId="4" applyFont="1" applyAlignment="1">
      <alignment horizontal="left"/>
    </xf>
    <xf numFmtId="0" fontId="23" fillId="0" borderId="0" xfId="4" applyFont="1" applyBorder="1" applyAlignment="1">
      <alignment horizontal="center"/>
    </xf>
    <xf numFmtId="0" fontId="25" fillId="0" borderId="0" xfId="4" applyFont="1" applyBorder="1" applyAlignment="1">
      <alignment horizontal="center"/>
    </xf>
    <xf numFmtId="0" fontId="34" fillId="0" borderId="0" xfId="5" applyNumberFormat="1" applyFont="1" applyBorder="1" applyAlignment="1">
      <alignment horizontal="left"/>
    </xf>
    <xf numFmtId="0" fontId="25" fillId="0" borderId="0" xfId="5" applyNumberFormat="1" applyFont="1" applyBorder="1" applyAlignment="1">
      <alignment horizontal="left"/>
    </xf>
    <xf numFmtId="0" fontId="25" fillId="0" borderId="0" xfId="5" applyNumberFormat="1" applyFont="1" applyBorder="1" applyAlignment="1">
      <alignment horizontal="center" wrapText="1"/>
    </xf>
    <xf numFmtId="0" fontId="25" fillId="0" borderId="0" xfId="5" applyNumberFormat="1" applyFont="1" applyBorder="1" applyAlignment="1">
      <alignment horizontal="right"/>
    </xf>
    <xf numFmtId="0" fontId="14" fillId="0" borderId="0" xfId="5" applyNumberFormat="1" applyFont="1" applyBorder="1" applyAlignment="1">
      <alignment horizontal="left"/>
    </xf>
    <xf numFmtId="0" fontId="25" fillId="0" borderId="2" xfId="5" applyNumberFormat="1" applyFont="1" applyBorder="1" applyAlignment="1">
      <alignment horizontal="left" wrapText="1"/>
    </xf>
    <xf numFmtId="0" fontId="25" fillId="0" borderId="0" xfId="5" applyFont="1" applyAlignment="1">
      <alignment horizontal="left"/>
    </xf>
    <xf numFmtId="0" fontId="25" fillId="0" borderId="0" xfId="0" applyNumberFormat="1" applyFont="1" applyBorder="1" applyAlignment="1">
      <alignment horizontal="center" vertical="top"/>
    </xf>
    <xf numFmtId="0" fontId="25" fillId="0" borderId="2" xfId="0" applyNumberFormat="1" applyFont="1" applyBorder="1" applyAlignment="1">
      <alignment horizontal="center" wrapText="1"/>
    </xf>
    <xf numFmtId="0" fontId="25" fillId="0" borderId="2" xfId="0" applyNumberFormat="1" applyFont="1" applyBorder="1" applyAlignment="1">
      <alignment horizontal="left"/>
    </xf>
    <xf numFmtId="0" fontId="25" fillId="0" borderId="2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4" fillId="0" borderId="0" xfId="2" applyFont="1" applyBorder="1" applyAlignment="1">
      <alignment horizontal="right"/>
    </xf>
    <xf numFmtId="0" fontId="34" fillId="0" borderId="0" xfId="2" applyFont="1" applyBorder="1" applyAlignment="1">
      <alignment horizontal="left" wrapText="1"/>
    </xf>
    <xf numFmtId="49" fontId="34" fillId="0" borderId="2" xfId="2" applyNumberFormat="1" applyFont="1" applyBorder="1" applyAlignment="1">
      <alignment horizontal="center" vertical="center" wrapText="1"/>
    </xf>
    <xf numFmtId="0" fontId="23" fillId="0" borderId="8" xfId="2" applyFont="1" applyBorder="1" applyAlignment="1">
      <alignment horizontal="left"/>
    </xf>
    <xf numFmtId="0" fontId="14" fillId="0" borderId="0" xfId="0" applyFont="1" applyAlignment="1"/>
    <xf numFmtId="0" fontId="1" fillId="10" borderId="1" xfId="0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horizontal="center" vertical="center"/>
    </xf>
    <xf numFmtId="9" fontId="1" fillId="4" borderId="1" xfId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/>
    </xf>
    <xf numFmtId="0" fontId="25" fillId="0" borderId="8" xfId="4" applyFont="1" applyBorder="1" applyAlignment="1">
      <alignment horizontal="left"/>
    </xf>
    <xf numFmtId="3" fontId="3" fillId="8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9" fontId="12" fillId="6" borderId="1" xfId="1" applyFont="1" applyFill="1" applyBorder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7" fontId="1" fillId="4" borderId="1" xfId="0" applyNumberFormat="1" applyFont="1" applyFill="1" applyBorder="1" applyAlignment="1">
      <alignment horizontal="center" vertical="center"/>
    </xf>
    <xf numFmtId="0" fontId="34" fillId="0" borderId="0" xfId="3" applyNumberFormat="1" applyFont="1" applyBorder="1" applyAlignment="1">
      <alignment horizontal="center" vertical="top"/>
    </xf>
    <xf numFmtId="0" fontId="32" fillId="0" borderId="0" xfId="2" applyFont="1" applyBorder="1" applyAlignment="1">
      <alignment horizontal="justify" wrapText="1"/>
    </xf>
    <xf numFmtId="0" fontId="33" fillId="0" borderId="0" xfId="2" applyFont="1" applyBorder="1" applyAlignment="1">
      <alignment horizontal="justify" wrapText="1"/>
    </xf>
    <xf numFmtId="0" fontId="14" fillId="0" borderId="0" xfId="2" applyFont="1" applyBorder="1" applyAlignment="1">
      <alignment horizontal="center" wrapText="1"/>
    </xf>
    <xf numFmtId="0" fontId="23" fillId="0" borderId="0" xfId="2" applyFont="1" applyBorder="1" applyAlignment="1">
      <alignment horizontal="center" vertical="top"/>
    </xf>
    <xf numFmtId="0" fontId="23" fillId="0" borderId="6" xfId="0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14" fillId="6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9" fontId="2" fillId="0" borderId="6" xfId="1" applyFont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4" fillId="0" borderId="0" xfId="3" applyNumberFormat="1" applyFont="1" applyBorder="1" applyAlignment="1">
      <alignment horizontal="center" vertical="top"/>
    </xf>
    <xf numFmtId="0" fontId="32" fillId="0" borderId="0" xfId="2" applyFont="1" applyBorder="1" applyAlignment="1">
      <alignment horizontal="justify" wrapText="1"/>
    </xf>
    <xf numFmtId="0" fontId="33" fillId="0" borderId="0" xfId="2" applyFont="1" applyBorder="1" applyAlignment="1">
      <alignment horizontal="justify" wrapText="1"/>
    </xf>
    <xf numFmtId="0" fontId="25" fillId="0" borderId="8" xfId="3" applyNumberFormat="1" applyFont="1" applyBorder="1" applyAlignment="1">
      <alignment horizontal="left"/>
    </xf>
    <xf numFmtId="0" fontId="25" fillId="0" borderId="8" xfId="3" applyNumberFormat="1" applyFont="1" applyBorder="1" applyAlignment="1">
      <alignment horizontal="center"/>
    </xf>
    <xf numFmtId="49" fontId="25" fillId="0" borderId="9" xfId="2" applyNumberFormat="1" applyFont="1" applyBorder="1" applyAlignment="1">
      <alignment horizontal="center" vertical="top"/>
    </xf>
    <xf numFmtId="49" fontId="25" fillId="0" borderId="14" xfId="2" applyNumberFormat="1" applyFont="1" applyBorder="1" applyAlignment="1">
      <alignment horizontal="center" vertical="top"/>
    </xf>
    <xf numFmtId="49" fontId="25" fillId="0" borderId="10" xfId="2" applyNumberFormat="1" applyFont="1" applyBorder="1" applyAlignment="1">
      <alignment horizontal="center" vertical="top"/>
    </xf>
    <xf numFmtId="49" fontId="25" fillId="0" borderId="12" xfId="2" applyNumberFormat="1" applyFont="1" applyBorder="1" applyAlignment="1">
      <alignment horizontal="center" vertical="top"/>
    </xf>
    <xf numFmtId="49" fontId="25" fillId="0" borderId="8" xfId="2" applyNumberFormat="1" applyFont="1" applyBorder="1" applyAlignment="1">
      <alignment horizontal="center" vertical="top"/>
    </xf>
    <xf numFmtId="49" fontId="25" fillId="0" borderId="13" xfId="2" applyNumberFormat="1" applyFont="1" applyBorder="1" applyAlignment="1">
      <alignment horizontal="center" vertical="top"/>
    </xf>
    <xf numFmtId="0" fontId="25" fillId="0" borderId="9" xfId="2" applyFont="1" applyBorder="1" applyAlignment="1">
      <alignment horizontal="left" vertical="top"/>
    </xf>
    <xf numFmtId="0" fontId="25" fillId="0" borderId="12" xfId="2" applyFont="1" applyBorder="1" applyAlignment="1">
      <alignment horizontal="left" vertical="top"/>
    </xf>
    <xf numFmtId="0" fontId="25" fillId="0" borderId="14" xfId="2" applyNumberFormat="1" applyFont="1" applyBorder="1" applyAlignment="1">
      <alignment horizontal="left" vertical="top" wrapText="1"/>
    </xf>
    <xf numFmtId="0" fontId="25" fillId="0" borderId="10" xfId="2" applyNumberFormat="1" applyFont="1" applyBorder="1" applyAlignment="1">
      <alignment horizontal="left" vertical="top" wrapText="1"/>
    </xf>
    <xf numFmtId="0" fontId="25" fillId="0" borderId="8" xfId="2" applyNumberFormat="1" applyFont="1" applyBorder="1" applyAlignment="1">
      <alignment horizontal="left" vertical="top" wrapText="1"/>
    </xf>
    <xf numFmtId="0" fontId="25" fillId="0" borderId="13" xfId="2" applyNumberFormat="1" applyFont="1" applyBorder="1" applyAlignment="1">
      <alignment horizontal="left" vertical="top" wrapText="1"/>
    </xf>
    <xf numFmtId="0" fontId="25" fillId="0" borderId="9" xfId="2" applyNumberFormat="1" applyFont="1" applyBorder="1" applyAlignment="1">
      <alignment horizontal="center" vertical="center"/>
    </xf>
    <xf numFmtId="0" fontId="25" fillId="0" borderId="14" xfId="2" applyNumberFormat="1" applyFont="1" applyBorder="1" applyAlignment="1">
      <alignment horizontal="center" vertical="center"/>
    </xf>
    <xf numFmtId="0" fontId="25" fillId="0" borderId="10" xfId="2" applyNumberFormat="1" applyFont="1" applyBorder="1" applyAlignment="1">
      <alignment horizontal="center" vertical="center"/>
    </xf>
    <xf numFmtId="0" fontId="25" fillId="0" borderId="12" xfId="2" applyNumberFormat="1" applyFont="1" applyBorder="1" applyAlignment="1">
      <alignment horizontal="center" vertical="center"/>
    </xf>
    <xf numFmtId="0" fontId="25" fillId="0" borderId="8" xfId="2" applyNumberFormat="1" applyFont="1" applyBorder="1" applyAlignment="1">
      <alignment horizontal="center" vertical="center"/>
    </xf>
    <xf numFmtId="0" fontId="25" fillId="0" borderId="13" xfId="2" applyNumberFormat="1" applyFont="1" applyBorder="1" applyAlignment="1">
      <alignment horizontal="center" vertical="center"/>
    </xf>
    <xf numFmtId="0" fontId="25" fillId="0" borderId="9" xfId="2" applyNumberFormat="1" applyFont="1" applyBorder="1" applyAlignment="1">
      <alignment horizontal="center" wrapText="1"/>
    </xf>
    <xf numFmtId="0" fontId="25" fillId="0" borderId="14" xfId="2" applyNumberFormat="1" applyFont="1" applyBorder="1" applyAlignment="1">
      <alignment horizontal="center" wrapText="1"/>
    </xf>
    <xf numFmtId="0" fontId="25" fillId="0" borderId="10" xfId="2" applyNumberFormat="1" applyFont="1" applyBorder="1" applyAlignment="1">
      <alignment horizontal="center" wrapText="1"/>
    </xf>
    <xf numFmtId="0" fontId="25" fillId="0" borderId="12" xfId="2" applyNumberFormat="1" applyFont="1" applyBorder="1" applyAlignment="1">
      <alignment horizontal="center" wrapText="1"/>
    </xf>
    <xf numFmtId="0" fontId="25" fillId="0" borderId="8" xfId="2" applyNumberFormat="1" applyFont="1" applyBorder="1" applyAlignment="1">
      <alignment horizontal="center" wrapText="1"/>
    </xf>
    <xf numFmtId="0" fontId="25" fillId="0" borderId="13" xfId="2" applyNumberFormat="1" applyFont="1" applyBorder="1" applyAlignment="1">
      <alignment horizontal="center" wrapText="1"/>
    </xf>
    <xf numFmtId="49" fontId="25" fillId="0" borderId="1" xfId="2" applyNumberFormat="1" applyFont="1" applyBorder="1" applyAlignment="1">
      <alignment horizontal="center" vertical="top"/>
    </xf>
    <xf numFmtId="0" fontId="25" fillId="0" borderId="3" xfId="2" applyNumberFormat="1" applyFont="1" applyBorder="1" applyAlignment="1">
      <alignment horizontal="left" vertical="top" wrapText="1"/>
    </xf>
    <xf numFmtId="0" fontId="25" fillId="0" borderId="4" xfId="2" applyNumberFormat="1" applyFont="1" applyBorder="1" applyAlignment="1">
      <alignment horizontal="left" vertical="top" wrapText="1"/>
    </xf>
    <xf numFmtId="0" fontId="25" fillId="0" borderId="2" xfId="2" applyNumberFormat="1" applyFont="1" applyFill="1" applyBorder="1" applyAlignment="1">
      <alignment horizontal="center" vertical="center" wrapText="1"/>
    </xf>
    <xf numFmtId="0" fontId="25" fillId="0" borderId="3" xfId="2" applyNumberFormat="1" applyFont="1" applyFill="1" applyBorder="1" applyAlignment="1">
      <alignment horizontal="center" vertical="center" wrapText="1"/>
    </xf>
    <xf numFmtId="0" fontId="25" fillId="0" borderId="4" xfId="2" applyNumberFormat="1" applyFont="1" applyFill="1" applyBorder="1" applyAlignment="1">
      <alignment horizontal="center" vertical="center" wrapText="1"/>
    </xf>
    <xf numFmtId="49" fontId="25" fillId="0" borderId="1" xfId="2" applyNumberFormat="1" applyFont="1" applyFill="1" applyBorder="1" applyAlignment="1">
      <alignment horizontal="left" vertical="top" wrapText="1"/>
    </xf>
    <xf numFmtId="49" fontId="25" fillId="0" borderId="9" xfId="2" applyNumberFormat="1" applyFont="1" applyFill="1" applyBorder="1" applyAlignment="1">
      <alignment horizontal="left" vertical="top" wrapText="1"/>
    </xf>
    <xf numFmtId="49" fontId="25" fillId="0" borderId="14" xfId="2" applyNumberFormat="1" applyFont="1" applyFill="1" applyBorder="1" applyAlignment="1">
      <alignment horizontal="left" vertical="top" wrapText="1"/>
    </xf>
    <xf numFmtId="49" fontId="25" fillId="0" borderId="10" xfId="2" applyNumberFormat="1" applyFont="1" applyFill="1" applyBorder="1" applyAlignment="1">
      <alignment horizontal="left" vertical="top" wrapText="1"/>
    </xf>
    <xf numFmtId="49" fontId="25" fillId="0" borderId="12" xfId="2" applyNumberFormat="1" applyFont="1" applyFill="1" applyBorder="1" applyAlignment="1">
      <alignment horizontal="left" vertical="top" wrapText="1"/>
    </xf>
    <xf numFmtId="49" fontId="25" fillId="0" borderId="8" xfId="2" applyNumberFormat="1" applyFont="1" applyFill="1" applyBorder="1" applyAlignment="1">
      <alignment horizontal="left" vertical="top" wrapText="1"/>
    </xf>
    <xf numFmtId="49" fontId="25" fillId="0" borderId="13" xfId="2" applyNumberFormat="1" applyFont="1" applyFill="1" applyBorder="1" applyAlignment="1">
      <alignment horizontal="left" vertical="top" wrapText="1"/>
    </xf>
    <xf numFmtId="0" fontId="25" fillId="0" borderId="9" xfId="2" applyNumberFormat="1" applyFont="1" applyBorder="1" applyAlignment="1">
      <alignment horizontal="center" vertical="center" wrapText="1"/>
    </xf>
    <xf numFmtId="0" fontId="25" fillId="0" borderId="14" xfId="2" applyNumberFormat="1" applyFont="1" applyBorder="1" applyAlignment="1">
      <alignment horizontal="center" vertical="center" wrapText="1"/>
    </xf>
    <xf numFmtId="0" fontId="25" fillId="0" borderId="10" xfId="2" applyNumberFormat="1" applyFont="1" applyBorder="1" applyAlignment="1">
      <alignment horizontal="center" vertical="center" wrapText="1"/>
    </xf>
    <xf numFmtId="0" fontId="25" fillId="0" borderId="12" xfId="2" applyNumberFormat="1" applyFont="1" applyBorder="1" applyAlignment="1">
      <alignment horizontal="center" vertical="center" wrapText="1"/>
    </xf>
    <xf numFmtId="0" fontId="25" fillId="0" borderId="8" xfId="2" applyNumberFormat="1" applyFont="1" applyBorder="1" applyAlignment="1">
      <alignment horizontal="center" vertical="center" wrapText="1"/>
    </xf>
    <xf numFmtId="0" fontId="25" fillId="0" borderId="13" xfId="2" applyNumberFormat="1" applyFont="1" applyBorder="1" applyAlignment="1">
      <alignment horizontal="center" vertical="center" wrapText="1"/>
    </xf>
    <xf numFmtId="164" fontId="25" fillId="0" borderId="9" xfId="2" applyNumberFormat="1" applyFont="1" applyBorder="1" applyAlignment="1">
      <alignment horizontal="center" vertical="center" wrapText="1"/>
    </xf>
    <xf numFmtId="164" fontId="25" fillId="0" borderId="14" xfId="2" applyNumberFormat="1" applyFont="1" applyBorder="1" applyAlignment="1">
      <alignment horizontal="center" vertical="center" wrapText="1"/>
    </xf>
    <xf numFmtId="164" fontId="25" fillId="0" borderId="10" xfId="2" applyNumberFormat="1" applyFont="1" applyBorder="1" applyAlignment="1">
      <alignment horizontal="center" vertical="center" wrapText="1"/>
    </xf>
    <xf numFmtId="164" fontId="25" fillId="0" borderId="12" xfId="2" applyNumberFormat="1" applyFont="1" applyBorder="1" applyAlignment="1">
      <alignment horizontal="center" vertical="center" wrapText="1"/>
    </xf>
    <xf numFmtId="164" fontId="25" fillId="0" borderId="8" xfId="2" applyNumberFormat="1" applyFont="1" applyBorder="1" applyAlignment="1">
      <alignment horizontal="center" vertical="center" wrapText="1"/>
    </xf>
    <xf numFmtId="164" fontId="25" fillId="0" borderId="13" xfId="2" applyNumberFormat="1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wrapText="1"/>
    </xf>
    <xf numFmtId="0" fontId="14" fillId="0" borderId="8" xfId="2" applyFont="1" applyFill="1" applyBorder="1" applyAlignment="1">
      <alignment horizontal="center"/>
    </xf>
    <xf numFmtId="0" fontId="23" fillId="0" borderId="0" xfId="2" applyFont="1" applyBorder="1" applyAlignment="1">
      <alignment horizontal="center" vertical="top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 wrapText="1"/>
    </xf>
    <xf numFmtId="0" fontId="25" fillId="0" borderId="14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3" fillId="0" borderId="1" xfId="4" applyFont="1" applyBorder="1" applyAlignment="1">
      <alignment horizontal="center"/>
    </xf>
    <xf numFmtId="0" fontId="25" fillId="0" borderId="1" xfId="4" applyFont="1" applyBorder="1" applyAlignment="1">
      <alignment horizontal="center"/>
    </xf>
    <xf numFmtId="0" fontId="25" fillId="0" borderId="1" xfId="4" applyNumberFormat="1" applyFont="1" applyBorder="1" applyAlignment="1">
      <alignment horizontal="center" vertical="top"/>
    </xf>
    <xf numFmtId="0" fontId="25" fillId="0" borderId="2" xfId="4" applyNumberFormat="1" applyFont="1" applyBorder="1" applyAlignment="1">
      <alignment horizontal="center" vertical="top"/>
    </xf>
    <xf numFmtId="0" fontId="25" fillId="0" borderId="3" xfId="4" applyNumberFormat="1" applyFont="1" applyBorder="1" applyAlignment="1">
      <alignment horizontal="left" vertical="top" wrapText="1"/>
    </xf>
    <xf numFmtId="0" fontId="25" fillId="0" borderId="4" xfId="4" applyNumberFormat="1" applyFont="1" applyBorder="1" applyAlignment="1">
      <alignment horizontal="left" vertical="top" wrapText="1"/>
    </xf>
    <xf numFmtId="0" fontId="25" fillId="0" borderId="1" xfId="4" applyNumberFormat="1" applyFont="1" applyFill="1" applyBorder="1" applyAlignment="1">
      <alignment horizontal="center" vertical="center"/>
    </xf>
    <xf numFmtId="0" fontId="25" fillId="0" borderId="6" xfId="4" applyNumberFormat="1" applyFont="1" applyBorder="1" applyAlignment="1">
      <alignment horizontal="center" vertical="top"/>
    </xf>
    <xf numFmtId="0" fontId="14" fillId="0" borderId="0" xfId="4" applyNumberFormat="1" applyFont="1" applyBorder="1" applyAlignment="1">
      <alignment horizontal="center"/>
    </xf>
    <xf numFmtId="0" fontId="25" fillId="0" borderId="3" xfId="4" applyNumberFormat="1" applyFont="1" applyBorder="1" applyAlignment="1">
      <alignment horizontal="center" wrapText="1"/>
    </xf>
    <xf numFmtId="0" fontId="34" fillId="0" borderId="14" xfId="4" applyNumberFormat="1" applyFont="1" applyBorder="1" applyAlignment="1">
      <alignment horizontal="center" vertical="top"/>
    </xf>
    <xf numFmtId="0" fontId="25" fillId="0" borderId="1" xfId="4" applyNumberFormat="1" applyFont="1" applyBorder="1" applyAlignment="1">
      <alignment horizontal="center" vertical="center" wrapText="1"/>
    </xf>
    <xf numFmtId="0" fontId="25" fillId="0" borderId="1" xfId="4" applyNumberFormat="1" applyFont="1" applyBorder="1" applyAlignment="1">
      <alignment horizontal="center" vertical="center"/>
    </xf>
    <xf numFmtId="0" fontId="25" fillId="0" borderId="1" xfId="5" applyNumberFormat="1" applyFont="1" applyBorder="1" applyAlignment="1">
      <alignment horizontal="center" vertical="center"/>
    </xf>
    <xf numFmtId="0" fontId="25" fillId="0" borderId="2" xfId="5" applyNumberFormat="1" applyFont="1" applyBorder="1" applyAlignment="1">
      <alignment horizontal="center" vertical="center"/>
    </xf>
    <xf numFmtId="0" fontId="25" fillId="0" borderId="3" xfId="5" applyNumberFormat="1" applyFont="1" applyBorder="1" applyAlignment="1">
      <alignment horizontal="left" vertical="center" wrapText="1"/>
    </xf>
    <xf numFmtId="0" fontId="25" fillId="0" borderId="4" xfId="5" applyNumberFormat="1" applyFont="1" applyBorder="1" applyAlignment="1">
      <alignment horizontal="left" vertical="center" wrapText="1"/>
    </xf>
    <xf numFmtId="49" fontId="25" fillId="0" borderId="4" xfId="5" applyNumberFormat="1" applyFont="1" applyBorder="1" applyAlignment="1">
      <alignment horizontal="center" vertical="center"/>
    </xf>
    <xf numFmtId="49" fontId="25" fillId="0" borderId="1" xfId="5" applyNumberFormat="1" applyFont="1" applyBorder="1" applyAlignment="1">
      <alignment horizontal="center" vertical="center"/>
    </xf>
    <xf numFmtId="0" fontId="25" fillId="0" borderId="1" xfId="5" applyNumberFormat="1" applyFont="1" applyFill="1" applyBorder="1" applyAlignment="1">
      <alignment horizontal="center" vertical="center"/>
    </xf>
    <xf numFmtId="2" fontId="25" fillId="0" borderId="1" xfId="5" applyNumberFormat="1" applyFont="1" applyFill="1" applyBorder="1" applyAlignment="1">
      <alignment horizontal="center" vertical="center"/>
    </xf>
    <xf numFmtId="169" fontId="25" fillId="0" borderId="1" xfId="5" applyNumberFormat="1" applyFont="1" applyBorder="1" applyAlignment="1">
      <alignment horizontal="center" vertical="center"/>
    </xf>
    <xf numFmtId="0" fontId="25" fillId="0" borderId="3" xfId="5" applyNumberFormat="1" applyFont="1" applyBorder="1" applyAlignment="1">
      <alignment horizontal="center" vertical="center"/>
    </xf>
    <xf numFmtId="0" fontId="25" fillId="0" borderId="4" xfId="5" applyNumberFormat="1" applyFont="1" applyBorder="1" applyAlignment="1">
      <alignment horizontal="center" vertical="center"/>
    </xf>
    <xf numFmtId="0" fontId="25" fillId="0" borderId="1" xfId="5" applyNumberFormat="1" applyFont="1" applyBorder="1" applyAlignment="1">
      <alignment horizontal="center" vertical="center" wrapText="1"/>
    </xf>
    <xf numFmtId="0" fontId="25" fillId="0" borderId="2" xfId="5" applyNumberFormat="1" applyFont="1" applyBorder="1" applyAlignment="1">
      <alignment horizontal="center" vertical="center" wrapText="1"/>
    </xf>
    <xf numFmtId="0" fontId="25" fillId="0" borderId="3" xfId="5" applyNumberFormat="1" applyFont="1" applyBorder="1" applyAlignment="1">
      <alignment horizontal="center" vertical="center" wrapText="1"/>
    </xf>
    <xf numFmtId="0" fontId="25" fillId="0" borderId="4" xfId="5" applyNumberFormat="1" applyFont="1" applyBorder="1" applyAlignment="1">
      <alignment horizontal="center" vertical="center" wrapText="1"/>
    </xf>
    <xf numFmtId="0" fontId="25" fillId="0" borderId="0" xfId="5" applyNumberFormat="1" applyFont="1" applyBorder="1" applyAlignment="1">
      <alignment horizontal="center" wrapText="1"/>
    </xf>
    <xf numFmtId="0" fontId="14" fillId="0" borderId="0" xfId="5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 vertical="top"/>
    </xf>
    <xf numFmtId="0" fontId="25" fillId="0" borderId="3" xfId="0" applyNumberFormat="1" applyFont="1" applyBorder="1" applyAlignment="1">
      <alignment horizontal="left" vertical="center" wrapText="1"/>
    </xf>
    <xf numFmtId="0" fontId="25" fillId="0" borderId="4" xfId="0" applyNumberFormat="1" applyFont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/>
    </xf>
    <xf numFmtId="0" fontId="25" fillId="0" borderId="2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horizontal="center" vertical="center"/>
    </xf>
    <xf numFmtId="0" fontId="32" fillId="0" borderId="0" xfId="2" applyFont="1" applyBorder="1" applyAlignment="1">
      <alignment horizontal="justify" vertical="top" wrapText="1"/>
    </xf>
    <xf numFmtId="0" fontId="23" fillId="0" borderId="0" xfId="2" applyFont="1" applyBorder="1" applyAlignment="1">
      <alignment horizontal="center"/>
    </xf>
    <xf numFmtId="0" fontId="34" fillId="0" borderId="1" xfId="2" applyNumberFormat="1" applyFont="1" applyBorder="1" applyAlignment="1">
      <alignment horizontal="center"/>
    </xf>
    <xf numFmtId="0" fontId="34" fillId="0" borderId="1" xfId="2" applyNumberFormat="1" applyFont="1" applyFill="1" applyBorder="1" applyAlignment="1">
      <alignment horizontal="center"/>
    </xf>
    <xf numFmtId="49" fontId="34" fillId="0" borderId="1" xfId="2" applyNumberFormat="1" applyFont="1" applyBorder="1" applyAlignment="1">
      <alignment horizontal="center"/>
    </xf>
    <xf numFmtId="49" fontId="34" fillId="0" borderId="3" xfId="2" applyNumberFormat="1" applyFont="1" applyBorder="1" applyAlignment="1">
      <alignment horizontal="left" vertical="center" wrapText="1"/>
    </xf>
    <xf numFmtId="49" fontId="34" fillId="0" borderId="4" xfId="2" applyNumberFormat="1" applyFont="1" applyBorder="1" applyAlignment="1">
      <alignment horizontal="left" vertical="center" wrapText="1"/>
    </xf>
    <xf numFmtId="0" fontId="36" fillId="0" borderId="1" xfId="2" applyFont="1" applyBorder="1" applyAlignment="1">
      <alignment horizontal="center" vertical="center"/>
    </xf>
    <xf numFmtId="0" fontId="36" fillId="0" borderId="1" xfId="2" applyNumberFormat="1" applyFont="1" applyFill="1" applyBorder="1" applyAlignment="1">
      <alignment horizontal="center"/>
    </xf>
    <xf numFmtId="49" fontId="36" fillId="0" borderId="1" xfId="2" applyNumberFormat="1" applyFont="1" applyBorder="1" applyAlignment="1">
      <alignment horizontal="center"/>
    </xf>
    <xf numFmtId="0" fontId="36" fillId="0" borderId="1" xfId="2" applyNumberFormat="1" applyFont="1" applyBorder="1" applyAlignment="1">
      <alignment horizontal="center"/>
    </xf>
    <xf numFmtId="0" fontId="34" fillId="0" borderId="1" xfId="2" applyNumberFormat="1" applyFont="1" applyFill="1" applyBorder="1" applyAlignment="1">
      <alignment horizontal="center" vertical="center"/>
    </xf>
    <xf numFmtId="49" fontId="34" fillId="0" borderId="1" xfId="2" applyNumberFormat="1" applyFont="1" applyFill="1" applyBorder="1" applyAlignment="1">
      <alignment horizontal="center" vertical="center" wrapText="1"/>
    </xf>
    <xf numFmtId="49" fontId="34" fillId="0" borderId="1" xfId="2" applyNumberFormat="1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0" fontId="34" fillId="0" borderId="1" xfId="2" applyNumberFormat="1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 wrapText="1"/>
    </xf>
    <xf numFmtId="49" fontId="34" fillId="0" borderId="2" xfId="2" applyNumberFormat="1" applyFont="1" applyFill="1" applyBorder="1" applyAlignment="1">
      <alignment horizontal="center" vertical="center" wrapText="1"/>
    </xf>
    <xf numFmtId="49" fontId="34" fillId="0" borderId="3" xfId="2" applyNumberFormat="1" applyFont="1" applyFill="1" applyBorder="1" applyAlignment="1">
      <alignment horizontal="center" vertical="center" wrapText="1"/>
    </xf>
    <xf numFmtId="49" fontId="34" fillId="0" borderId="4" xfId="2" applyNumberFormat="1" applyFont="1" applyFill="1" applyBorder="1" applyAlignment="1">
      <alignment horizontal="center" vertical="center" wrapText="1"/>
    </xf>
    <xf numFmtId="0" fontId="34" fillId="0" borderId="1" xfId="2" applyFont="1" applyBorder="1" applyAlignment="1">
      <alignment horizontal="center" vertical="center"/>
    </xf>
    <xf numFmtId="0" fontId="34" fillId="0" borderId="9" xfId="2" applyFont="1" applyBorder="1" applyAlignment="1">
      <alignment horizontal="center" vertical="center" textRotation="90" wrapText="1"/>
    </xf>
    <xf numFmtId="0" fontId="34" fillId="0" borderId="14" xfId="2" applyFont="1" applyBorder="1" applyAlignment="1">
      <alignment horizontal="center" vertical="center" textRotation="90" wrapText="1"/>
    </xf>
    <xf numFmtId="0" fontId="34" fillId="0" borderId="10" xfId="2" applyFont="1" applyBorder="1" applyAlignment="1">
      <alignment horizontal="center" vertical="center" textRotation="90" wrapText="1"/>
    </xf>
    <xf numFmtId="0" fontId="34" fillId="0" borderId="12" xfId="2" applyFont="1" applyBorder="1" applyAlignment="1">
      <alignment horizontal="center" vertical="center" textRotation="90" wrapText="1"/>
    </xf>
    <xf numFmtId="0" fontId="34" fillId="0" borderId="8" xfId="2" applyFont="1" applyBorder="1" applyAlignment="1">
      <alignment horizontal="center" vertical="center" textRotation="90" wrapText="1"/>
    </xf>
    <xf numFmtId="0" fontId="34" fillId="0" borderId="13" xfId="2" applyFont="1" applyBorder="1" applyAlignment="1">
      <alignment horizontal="center" vertical="center" textRotation="90" wrapText="1"/>
    </xf>
    <xf numFmtId="0" fontId="34" fillId="0" borderId="11" xfId="2" applyFont="1" applyBorder="1" applyAlignment="1">
      <alignment horizontal="center" vertical="center" textRotation="90" wrapText="1"/>
    </xf>
    <xf numFmtId="0" fontId="34" fillId="0" borderId="0" xfId="2" applyFont="1" applyBorder="1" applyAlignment="1">
      <alignment horizontal="center" vertical="center" textRotation="90" wrapText="1"/>
    </xf>
    <xf numFmtId="0" fontId="34" fillId="0" borderId="15" xfId="2" applyFont="1" applyBorder="1" applyAlignment="1">
      <alignment horizontal="center" vertical="center" textRotation="90" wrapText="1"/>
    </xf>
    <xf numFmtId="0" fontId="34" fillId="0" borderId="9" xfId="2" applyFont="1" applyBorder="1" applyAlignment="1">
      <alignment horizontal="center" vertical="center" textRotation="90"/>
    </xf>
    <xf numFmtId="0" fontId="34" fillId="0" borderId="14" xfId="2" applyFont="1" applyBorder="1" applyAlignment="1">
      <alignment horizontal="center" vertical="center" textRotation="90"/>
    </xf>
    <xf numFmtId="0" fontId="34" fillId="0" borderId="10" xfId="2" applyFont="1" applyBorder="1" applyAlignment="1">
      <alignment horizontal="center" vertical="center" textRotation="90"/>
    </xf>
    <xf numFmtId="0" fontId="34" fillId="0" borderId="9" xfId="2" applyFont="1" applyBorder="1" applyAlignment="1">
      <alignment horizontal="center" vertical="center" wrapText="1"/>
    </xf>
    <xf numFmtId="0" fontId="34" fillId="0" borderId="14" xfId="2" applyFont="1" applyBorder="1" applyAlignment="1">
      <alignment horizontal="center" vertical="center" wrapText="1"/>
    </xf>
    <xf numFmtId="0" fontId="34" fillId="0" borderId="10" xfId="2" applyFont="1" applyBorder="1" applyAlignment="1">
      <alignment horizontal="center" vertical="center" wrapText="1"/>
    </xf>
    <xf numFmtId="0" fontId="34" fillId="0" borderId="12" xfId="2" applyFont="1" applyBorder="1" applyAlignment="1">
      <alignment horizontal="center" vertical="center" wrapText="1"/>
    </xf>
    <xf numFmtId="0" fontId="34" fillId="0" borderId="8" xfId="2" applyFont="1" applyBorder="1" applyAlignment="1">
      <alignment horizontal="center" vertical="center" wrapText="1"/>
    </xf>
    <xf numFmtId="0" fontId="34" fillId="0" borderId="13" xfId="2" applyFont="1" applyBorder="1" applyAlignment="1">
      <alignment horizontal="center" vertical="center" wrapText="1"/>
    </xf>
    <xf numFmtId="0" fontId="34" fillId="0" borderId="11" xfId="2" applyFont="1" applyBorder="1" applyAlignment="1">
      <alignment horizontal="center" vertical="center" textRotation="90"/>
    </xf>
    <xf numFmtId="0" fontId="34" fillId="0" borderId="0" xfId="2" applyFont="1" applyBorder="1" applyAlignment="1">
      <alignment horizontal="center" vertical="center" textRotation="90"/>
    </xf>
    <xf numFmtId="0" fontId="34" fillId="0" borderId="15" xfId="2" applyFont="1" applyBorder="1" applyAlignment="1">
      <alignment horizontal="center" vertical="center" textRotation="90"/>
    </xf>
    <xf numFmtId="0" fontId="34" fillId="0" borderId="12" xfId="2" applyFont="1" applyBorder="1" applyAlignment="1">
      <alignment horizontal="center" vertical="center" textRotation="90"/>
    </xf>
    <xf numFmtId="0" fontId="34" fillId="0" borderId="8" xfId="2" applyFont="1" applyBorder="1" applyAlignment="1">
      <alignment horizontal="center" vertical="center" textRotation="90"/>
    </xf>
    <xf numFmtId="0" fontId="34" fillId="0" borderId="13" xfId="2" applyFont="1" applyBorder="1" applyAlignment="1">
      <alignment horizontal="center" vertical="center" textRotation="90"/>
    </xf>
    <xf numFmtId="0" fontId="34" fillId="0" borderId="2" xfId="2" applyFont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34" fillId="0" borderId="4" xfId="2" applyFont="1" applyBorder="1" applyAlignment="1">
      <alignment horizontal="center" vertical="center" wrapText="1"/>
    </xf>
    <xf numFmtId="49" fontId="23" fillId="0" borderId="0" xfId="2" applyNumberFormat="1" applyFont="1" applyFill="1" applyBorder="1" applyAlignment="1">
      <alignment horizontal="center"/>
    </xf>
    <xf numFmtId="49" fontId="14" fillId="0" borderId="8" xfId="2" applyNumberFormat="1" applyFont="1" applyFill="1" applyBorder="1" applyAlignment="1">
      <alignment horizontal="center"/>
    </xf>
    <xf numFmtId="0" fontId="34" fillId="0" borderId="2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0" fontId="34" fillId="0" borderId="4" xfId="2" applyFont="1" applyBorder="1" applyAlignment="1">
      <alignment horizontal="center" vertical="center"/>
    </xf>
    <xf numFmtId="49" fontId="36" fillId="0" borderId="3" xfId="2" applyNumberFormat="1" applyFont="1" applyBorder="1" applyAlignment="1">
      <alignment horizontal="left" vertical="center" wrapText="1"/>
    </xf>
    <xf numFmtId="49" fontId="36" fillId="0" borderId="4" xfId="2" applyNumberFormat="1" applyFont="1" applyBorder="1" applyAlignment="1">
      <alignment horizontal="left" vertical="center" wrapText="1"/>
    </xf>
    <xf numFmtId="0" fontId="30" fillId="0" borderId="0" xfId="0" applyNumberFormat="1" applyFont="1" applyBorder="1" applyAlignment="1">
      <alignment horizontal="center" vertical="top"/>
    </xf>
    <xf numFmtId="49" fontId="25" fillId="0" borderId="9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left"/>
    </xf>
    <xf numFmtId="2" fontId="25" fillId="0" borderId="9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8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5" fillId="0" borderId="15" xfId="0" applyNumberFormat="1" applyFont="1" applyBorder="1" applyAlignment="1">
      <alignment horizontal="left"/>
    </xf>
    <xf numFmtId="49" fontId="25" fillId="0" borderId="7" xfId="0" applyNumberFormat="1" applyFont="1" applyBorder="1" applyAlignment="1">
      <alignment horizontal="left"/>
    </xf>
    <xf numFmtId="2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6" xfId="0" applyNumberFormat="1" applyFont="1" applyBorder="1" applyAlignment="1">
      <alignment horizontal="left"/>
    </xf>
    <xf numFmtId="0" fontId="25" fillId="0" borderId="11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left"/>
    </xf>
    <xf numFmtId="0" fontId="25" fillId="0" borderId="15" xfId="0" applyNumberFormat="1" applyFont="1" applyBorder="1" applyAlignment="1">
      <alignment horizontal="left"/>
    </xf>
    <xf numFmtId="0" fontId="25" fillId="0" borderId="7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25" fillId="0" borderId="9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49" fontId="25" fillId="0" borderId="6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3" fontId="25" fillId="0" borderId="1" xfId="5" applyNumberFormat="1" applyFont="1" applyFill="1" applyBorder="1" applyAlignment="1">
      <alignment horizontal="center" vertical="center"/>
    </xf>
    <xf numFmtId="4" fontId="25" fillId="0" borderId="1" xfId="5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_1б" xfId="3"/>
    <cellStyle name="Обычный_3" xfId="4"/>
    <cellStyle name="Обычный_4" xfId="5"/>
    <cellStyle name="Процентный" xfId="1" builtinId="5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7;&#1086;&#1082;&#1072;&#1079;&#1072;&#1090;&#1077;&#1083;&#1077;&#1081;%20&#1085;&#1072;&#1076;&#1077;&#1078;&#1085;&#1086;&#1089;&#1090;&#1080;%20&#1080;%20&#1082;&#1072;&#1095;&#1077;&#1089;&#1090;&#1074;&#1072;%20&#1092;&#1072;&#1082;&#1090;%20&#1079;&#1072;%202017%20&#1075;&#1086;&#1076;%20&#1089;%20&#1080;&#1079;&#1084;&#1077;&#1085;&#1077;&#1085;&#1080;&#1103;&#1084;&#1080;&#1058;&#1086;&#1083;&#1080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5;&#1086;&#1088;&#1089;&#1074;&#1077;&#1090;\Downloads\&#1055;&#1086;&#1082;&#1072;&#1079;&#1072;&#1090;&#1077;&#1083;&#1080;%20&#1087;&#1086;%20&#1052;&#1059;&#1055;%20&#1043;&#1086;&#1088;&#1089;&#1074;&#1077;&#1090;%20&#1075;&#1086;&#1088;&#1086;&#1076;%20&#1050;&#1086;&#1088;&#1103;&#1078;&#1084;&#1072;%20&#1079;&#1072;%202015%20&#1075;&#1086;&#1076;%20&#1087;&#1086;%20&#1092;&#1086;&#1088;&#1084;&#1077;%208.1%20&#1080;%208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1.1"/>
      <sheetName val="1.2"/>
      <sheetName val="1.3"/>
      <sheetName val="1.6"/>
      <sheetName val="1.9"/>
      <sheetName val="6.1"/>
      <sheetName val="6.2.новая"/>
      <sheetName val="6.2"/>
      <sheetName val="6.3"/>
      <sheetName val="6.4"/>
      <sheetName val="3.1"/>
      <sheetName val="3.2"/>
      <sheetName val="3.3"/>
      <sheetName val="4.1"/>
      <sheetName val="4.2"/>
      <sheetName val="5.1"/>
      <sheetName val="7.1"/>
      <sheetName val="7.2"/>
      <sheetName val="8.1"/>
      <sheetName val="8.1нов"/>
      <sheetName val="8.3"/>
      <sheetName val="8.3 новая"/>
      <sheetName val="7.1-7.2"/>
    </sheetNames>
    <sheetDataSet>
      <sheetData sheetId="0"/>
      <sheetData sheetId="1"/>
      <sheetData sheetId="2"/>
      <sheetData sheetId="3"/>
      <sheetData sheetId="4">
        <row r="13">
          <cell r="A13" t="str">
            <v>Инженер-технолог</v>
          </cell>
          <cell r="D13" t="str">
            <v>А.В.Кривополенов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8.1"/>
      <sheetName val="Расчет показателя"/>
    </sheetNames>
    <sheetDataSet>
      <sheetData sheetId="0">
        <row r="3">
          <cell r="A3" t="str">
            <v>МУП "Горсвет" город Коряжма, Архангельской области</v>
          </cell>
        </row>
      </sheetData>
      <sheetData sheetId="1">
        <row r="16">
          <cell r="AN16">
            <v>1642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4"/>
  <sheetViews>
    <sheetView topLeftCell="B98" zoomScale="75" zoomScaleNormal="75" workbookViewId="0">
      <selection activeCell="I50" sqref="I50"/>
    </sheetView>
  </sheetViews>
  <sheetFormatPr defaultRowHeight="12.75" outlineLevelRow="1" x14ac:dyDescent="0.2"/>
  <cols>
    <col min="1" max="1" width="2.75" style="1" customWidth="1"/>
    <col min="2" max="2" width="88.375" style="1" customWidth="1"/>
    <col min="3" max="3" width="17.125" style="1" customWidth="1"/>
    <col min="4" max="4" width="15.875" style="1" customWidth="1"/>
    <col min="5" max="5" width="15.125" style="1" customWidth="1"/>
    <col min="6" max="6" width="15.75" style="1" customWidth="1"/>
    <col min="7" max="7" width="15.375" style="1" customWidth="1"/>
    <col min="8" max="8" width="14.75" style="1" hidden="1" customWidth="1"/>
    <col min="9" max="9" width="14.375" style="1" customWidth="1"/>
    <col min="10" max="10" width="11.5" style="1" customWidth="1"/>
    <col min="11" max="11" width="14.625" style="1" customWidth="1"/>
    <col min="12" max="12" width="11.75" style="1" customWidth="1"/>
    <col min="13" max="13" width="17.625" style="1" customWidth="1"/>
    <col min="14" max="14" width="11.625" style="1" customWidth="1"/>
    <col min="15" max="15" width="14.625" style="1" customWidth="1"/>
    <col min="16" max="16384" width="9" style="1"/>
  </cols>
  <sheetData>
    <row r="1" spans="1:6" ht="19.5" x14ac:dyDescent="0.25">
      <c r="B1" s="38" t="s">
        <v>117</v>
      </c>
    </row>
    <row r="2" spans="1:6" ht="24" x14ac:dyDescent="0.4">
      <c r="B2" s="38" t="s">
        <v>168</v>
      </c>
    </row>
    <row r="3" spans="1:6" ht="12.75" customHeight="1" x14ac:dyDescent="0.2">
      <c r="B3" s="274" t="s">
        <v>47</v>
      </c>
      <c r="C3" s="278" t="s">
        <v>46</v>
      </c>
      <c r="D3" s="286" t="s">
        <v>0</v>
      </c>
      <c r="E3" s="287"/>
    </row>
    <row r="4" spans="1:6" x14ac:dyDescent="0.2">
      <c r="B4" s="274"/>
      <c r="C4" s="279"/>
      <c r="D4" s="4" t="s">
        <v>32</v>
      </c>
      <c r="E4" s="4" t="s">
        <v>31</v>
      </c>
    </row>
    <row r="5" spans="1:6" x14ac:dyDescent="0.2">
      <c r="B5" s="11">
        <v>1</v>
      </c>
      <c r="C5" s="11"/>
      <c r="D5" s="11">
        <v>2</v>
      </c>
      <c r="E5" s="11">
        <v>3</v>
      </c>
    </row>
    <row r="6" spans="1:6" x14ac:dyDescent="0.2">
      <c r="B6" s="23" t="s">
        <v>54</v>
      </c>
      <c r="C6" s="24" t="s">
        <v>55</v>
      </c>
      <c r="D6" s="133">
        <f>'1.2'!B6</f>
        <v>21</v>
      </c>
      <c r="E6" s="133">
        <f>'1.2'!C6</f>
        <v>14.23</v>
      </c>
      <c r="F6" s="60"/>
    </row>
    <row r="7" spans="1:6" ht="14.25" customHeight="1" x14ac:dyDescent="0.2">
      <c r="A7" s="59" t="s">
        <v>110</v>
      </c>
      <c r="B7" s="2" t="s">
        <v>56</v>
      </c>
      <c r="C7" s="24" t="s">
        <v>39</v>
      </c>
      <c r="D7" s="12">
        <f>'1.2'!B5</f>
        <v>1770</v>
      </c>
      <c r="E7" s="12">
        <f>'1.2'!C5</f>
        <v>1710</v>
      </c>
    </row>
    <row r="8" spans="1:6" s="3" customFormat="1" x14ac:dyDescent="0.2">
      <c r="B8" s="40" t="s">
        <v>57</v>
      </c>
      <c r="C8" s="18" t="s">
        <v>2</v>
      </c>
      <c r="D8" s="195">
        <f>IF(D7=0,0,D6/D7)</f>
        <v>1.1864406779661017E-2</v>
      </c>
      <c r="E8" s="195">
        <f>IF(E7=0,0,E6/E7)</f>
        <v>8.3216374269005858E-3</v>
      </c>
    </row>
    <row r="10" spans="1:6" ht="39" x14ac:dyDescent="0.35">
      <c r="B10" s="155" t="s">
        <v>169</v>
      </c>
      <c r="E10" s="116" t="s">
        <v>143</v>
      </c>
    </row>
    <row r="11" spans="1:6" ht="12.75" customHeight="1" x14ac:dyDescent="0.2">
      <c r="B11" s="274" t="s">
        <v>47</v>
      </c>
      <c r="C11" s="278" t="s">
        <v>46</v>
      </c>
      <c r="D11" s="286" t="s">
        <v>0</v>
      </c>
      <c r="E11" s="287"/>
      <c r="F11" s="289"/>
    </row>
    <row r="12" spans="1:6" x14ac:dyDescent="0.2">
      <c r="B12" s="274"/>
      <c r="C12" s="279"/>
      <c r="D12" s="4" t="s">
        <v>32</v>
      </c>
      <c r="E12" s="4" t="s">
        <v>31</v>
      </c>
      <c r="F12" s="290"/>
    </row>
    <row r="13" spans="1:6" x14ac:dyDescent="0.2">
      <c r="B13" s="11">
        <v>1</v>
      </c>
      <c r="C13" s="11"/>
      <c r="D13" s="11">
        <v>2</v>
      </c>
      <c r="E13" s="11">
        <v>3</v>
      </c>
      <c r="F13" s="290"/>
    </row>
    <row r="14" spans="1:6" ht="25.5" x14ac:dyDescent="0.2">
      <c r="B14" s="23" t="str">
        <f>'3.1'!A8</f>
        <v>Показатель качества рассмотрения заявок на технологическое присоединение к сети (П заяв тпр)</v>
      </c>
      <c r="C14" s="24" t="s">
        <v>39</v>
      </c>
      <c r="D14" s="194">
        <f>'3.1'!D8</f>
        <v>1</v>
      </c>
      <c r="E14" s="194">
        <f>'3.1'!D8</f>
        <v>1</v>
      </c>
      <c r="F14" s="290"/>
    </row>
    <row r="15" spans="1:6" ht="25.5" x14ac:dyDescent="0.2">
      <c r="B15" s="23" t="str">
        <f>'3.2'!A8</f>
        <v>Показатель качества исполнения договоров об осуществлении технологического присоединения заявителей к сети (Пнс тпр)</v>
      </c>
      <c r="C15" s="24" t="s">
        <v>39</v>
      </c>
      <c r="D15" s="194">
        <f>'3.2'!D8</f>
        <v>1</v>
      </c>
      <c r="E15" s="194">
        <f>'3.2'!D8</f>
        <v>1</v>
      </c>
      <c r="F15" s="290"/>
    </row>
    <row r="16" spans="1:6" ht="25.5" x14ac:dyDescent="0.2">
      <c r="B16" s="118" t="str">
        <f>'3.3'!A8</f>
        <v>Показатель соблюдения антимонопольного законодательства при технологическом присоединении заявителей к электрическим сетям сетевой организации (П нпа тпр)</v>
      </c>
      <c r="C16" s="24" t="s">
        <v>39</v>
      </c>
      <c r="D16" s="133">
        <f>'3.3'!D8</f>
        <v>1</v>
      </c>
      <c r="E16" s="133">
        <f>'3.3'!D8</f>
        <v>1</v>
      </c>
      <c r="F16" s="290"/>
    </row>
    <row r="17" spans="1:15" x14ac:dyDescent="0.2">
      <c r="B17" s="40" t="s">
        <v>60</v>
      </c>
      <c r="C17" s="18" t="s">
        <v>2</v>
      </c>
      <c r="D17" s="19">
        <f>0.4*D14+0.4*D15+0.2*D16</f>
        <v>1</v>
      </c>
      <c r="E17" s="19">
        <f>E14/(MAX(1,E15-E16))</f>
        <v>1</v>
      </c>
      <c r="F17" s="290"/>
    </row>
    <row r="19" spans="1:15" ht="24" x14ac:dyDescent="0.4">
      <c r="B19" s="38" t="s">
        <v>170</v>
      </c>
    </row>
    <row r="20" spans="1:15" s="3" customFormat="1" ht="33" customHeight="1" x14ac:dyDescent="0.2">
      <c r="B20" s="274" t="s">
        <v>47</v>
      </c>
      <c r="C20" s="278" t="s">
        <v>46</v>
      </c>
      <c r="D20" s="286" t="s">
        <v>0</v>
      </c>
      <c r="E20" s="287"/>
      <c r="F20" s="274" t="s">
        <v>33</v>
      </c>
      <c r="G20" s="274" t="s">
        <v>1</v>
      </c>
      <c r="H20" s="278" t="s">
        <v>59</v>
      </c>
      <c r="I20" s="278" t="s">
        <v>58</v>
      </c>
      <c r="J20" s="274" t="s">
        <v>45</v>
      </c>
      <c r="K20" s="274"/>
      <c r="L20" s="274"/>
      <c r="M20" s="274"/>
      <c r="N20" s="274"/>
      <c r="O20" s="274"/>
    </row>
    <row r="21" spans="1:15" s="3" customFormat="1" ht="25.5" x14ac:dyDescent="0.2">
      <c r="B21" s="274"/>
      <c r="C21" s="279"/>
      <c r="D21" s="4" t="s">
        <v>32</v>
      </c>
      <c r="E21" s="4" t="s">
        <v>31</v>
      </c>
      <c r="F21" s="274"/>
      <c r="G21" s="274"/>
      <c r="H21" s="279"/>
      <c r="I21" s="279"/>
      <c r="J21" s="4" t="s">
        <v>34</v>
      </c>
      <c r="K21" s="4" t="s">
        <v>37</v>
      </c>
      <c r="L21" s="4" t="s">
        <v>35</v>
      </c>
      <c r="M21" s="4" t="s">
        <v>37</v>
      </c>
      <c r="N21" s="4" t="s">
        <v>36</v>
      </c>
      <c r="O21" s="4" t="s">
        <v>37</v>
      </c>
    </row>
    <row r="22" spans="1:15" x14ac:dyDescent="0.2">
      <c r="B22" s="11">
        <v>1</v>
      </c>
      <c r="C22" s="11"/>
      <c r="D22" s="11">
        <v>2</v>
      </c>
      <c r="E22" s="11">
        <v>3</v>
      </c>
      <c r="F22" s="11">
        <v>4</v>
      </c>
      <c r="G22" s="11">
        <v>5</v>
      </c>
      <c r="H22" s="11">
        <v>5</v>
      </c>
      <c r="I22" s="11">
        <v>6</v>
      </c>
      <c r="J22" s="288">
        <v>7</v>
      </c>
      <c r="K22" s="288"/>
      <c r="L22" s="288"/>
      <c r="M22" s="288"/>
      <c r="N22" s="288"/>
      <c r="O22" s="288"/>
    </row>
    <row r="23" spans="1:15" ht="15" x14ac:dyDescent="0.2">
      <c r="B23" s="6" t="s">
        <v>28</v>
      </c>
      <c r="C23" s="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s="3" customFormat="1" ht="25.5" x14ac:dyDescent="0.2">
      <c r="B24" s="25" t="s">
        <v>38</v>
      </c>
      <c r="C24" s="26" t="s">
        <v>2</v>
      </c>
      <c r="D24" s="26" t="s">
        <v>2</v>
      </c>
      <c r="E24" s="26" t="s">
        <v>2</v>
      </c>
      <c r="F24" s="26" t="s">
        <v>2</v>
      </c>
      <c r="G24" s="26" t="s">
        <v>2</v>
      </c>
      <c r="H24" s="27">
        <f>AVERAGE(H25:H26)</f>
        <v>2.5302249999999997</v>
      </c>
      <c r="I24" s="27">
        <f>AVERAGE(I25:I26)</f>
        <v>2.75</v>
      </c>
      <c r="J24" s="26" t="s">
        <v>2</v>
      </c>
      <c r="K24" s="26" t="s">
        <v>2</v>
      </c>
      <c r="L24" s="26" t="s">
        <v>2</v>
      </c>
      <c r="M24" s="26" t="s">
        <v>2</v>
      </c>
      <c r="N24" s="26" t="s">
        <v>2</v>
      </c>
      <c r="O24" s="26" t="s">
        <v>2</v>
      </c>
    </row>
    <row r="25" spans="1:15" ht="27.75" outlineLevel="1" x14ac:dyDescent="0.2">
      <c r="B25" s="5" t="s">
        <v>97</v>
      </c>
      <c r="C25" s="8" t="s">
        <v>15</v>
      </c>
      <c r="D25" s="15">
        <f>'6.1'!C8</f>
        <v>0</v>
      </c>
      <c r="E25" s="15">
        <f>'6.1'!D8</f>
        <v>0</v>
      </c>
      <c r="F25" s="22">
        <f t="shared" ref="F25:F30" si="0">IF(D25=0,0,E25/D25)</f>
        <v>0</v>
      </c>
      <c r="G25" s="137" t="str">
        <f>'6.1'!F8</f>
        <v>прямая</v>
      </c>
      <c r="H25" s="16">
        <v>3</v>
      </c>
      <c r="I25" s="13">
        <f>IF(G25="прямая",IF(F25&gt;120%,J25,IF(F25&lt;80%,N25,L25)),IF(F25&lt;80%,J25,IF(F25&gt;120%,N25,L25)))</f>
        <v>3</v>
      </c>
      <c r="J25" s="8">
        <v>1</v>
      </c>
      <c r="K25" s="8" t="str">
        <f>IF($G25="прямая","гр.4&gt;120%",IF($G25="обратная","гр.4&lt;80%","???"))</f>
        <v>гр.4&gt;120%</v>
      </c>
      <c r="L25" s="8">
        <v>2</v>
      </c>
      <c r="M25" s="8" t="s">
        <v>44</v>
      </c>
      <c r="N25" s="8">
        <v>3</v>
      </c>
      <c r="O25" s="8" t="str">
        <f>IF($G25="прямая","гр.4&lt;80%",IF($G25="обратная","гр.4&gt;120%","???"))</f>
        <v>гр.4&lt;80%</v>
      </c>
    </row>
    <row r="26" spans="1:15" ht="38.25" outlineLevel="1" x14ac:dyDescent="0.2">
      <c r="B26" s="5" t="s">
        <v>40</v>
      </c>
      <c r="C26" s="80" t="s">
        <v>39</v>
      </c>
      <c r="D26" s="135">
        <f>'6.1'!C9</f>
        <v>5</v>
      </c>
      <c r="E26" s="135">
        <f>'6.1'!D9</f>
        <v>5</v>
      </c>
      <c r="F26" s="22">
        <f t="shared" si="0"/>
        <v>1</v>
      </c>
      <c r="G26" s="137" t="str">
        <f>'6.1'!F9</f>
        <v>прямая</v>
      </c>
      <c r="H26" s="13">
        <f>AVERAGE(H27:H30)</f>
        <v>2.0604499999999994</v>
      </c>
      <c r="I26" s="13">
        <f>AVERAGE(I27:I30)</f>
        <v>2.5</v>
      </c>
      <c r="J26" s="8" t="s">
        <v>2</v>
      </c>
      <c r="K26" s="8" t="s">
        <v>2</v>
      </c>
      <c r="L26" s="8" t="s">
        <v>2</v>
      </c>
      <c r="M26" s="8" t="s">
        <v>2</v>
      </c>
      <c r="N26" s="8" t="s">
        <v>2</v>
      </c>
      <c r="O26" s="8" t="s">
        <v>2</v>
      </c>
    </row>
    <row r="27" spans="1:15" ht="27" customHeight="1" outlineLevel="1" x14ac:dyDescent="0.2">
      <c r="A27" s="59" t="s">
        <v>113</v>
      </c>
      <c r="B27" s="5" t="s">
        <v>41</v>
      </c>
      <c r="C27" s="8" t="s">
        <v>39</v>
      </c>
      <c r="D27" s="135">
        <f>'6.1'!C10</f>
        <v>1</v>
      </c>
      <c r="E27" s="135">
        <f>'6.1'!D10</f>
        <v>1</v>
      </c>
      <c r="F27" s="22">
        <f t="shared" si="0"/>
        <v>1</v>
      </c>
      <c r="G27" s="137" t="str">
        <f>'6.1'!F10</f>
        <v>прямая</v>
      </c>
      <c r="H27" s="16">
        <f>'6.1'!G10</f>
        <v>2.0604499999999994</v>
      </c>
      <c r="I27" s="13">
        <f>IF(G27="прямая",IF(F27&gt;120%,J27,IF(F27&lt;80%,N27,L27)),IF(F27&lt;80%,J27,IF(F27&gt;120%,N27,L27)))</f>
        <v>2</v>
      </c>
      <c r="J27" s="8">
        <v>1</v>
      </c>
      <c r="K27" s="8" t="str">
        <f>IF($G27="прямая","гр.4&gt;120%",IF($G27="обратная","гр.4&lt;80%","???"))</f>
        <v>гр.4&gt;120%</v>
      </c>
      <c r="L27" s="8">
        <v>2</v>
      </c>
      <c r="M27" s="8" t="s">
        <v>44</v>
      </c>
      <c r="N27" s="8">
        <v>3</v>
      </c>
      <c r="O27" s="8" t="str">
        <f>IF($G27="прямая","гр.4&lt;80%",IF($G27="обратная","гр.4&gt;120%","???"))</f>
        <v>гр.4&lt;80%</v>
      </c>
    </row>
    <row r="28" spans="1:15" ht="25.5" outlineLevel="1" x14ac:dyDescent="0.2">
      <c r="A28" s="57"/>
      <c r="B28" s="5" t="s">
        <v>4</v>
      </c>
      <c r="C28" s="8" t="s">
        <v>42</v>
      </c>
      <c r="D28" s="135">
        <f>'6.1'!C11</f>
        <v>0</v>
      </c>
      <c r="E28" s="135">
        <f>'6.1'!D11</f>
        <v>0</v>
      </c>
      <c r="F28" s="22">
        <f t="shared" si="0"/>
        <v>0</v>
      </c>
      <c r="G28" s="137" t="str">
        <f>'6.1'!F11</f>
        <v>прямая</v>
      </c>
      <c r="H28" s="16">
        <f>'6.1'!G11</f>
        <v>2.0604499999999994</v>
      </c>
      <c r="I28" s="13">
        <f>IF(G28="прямая",IF(F28&gt;120%,J28,IF(F28&lt;80%,N28,L28)),IF(F28&lt;80%,J28,IF(F28&gt;120%,N28,L28)))</f>
        <v>3</v>
      </c>
      <c r="J28" s="8">
        <v>1</v>
      </c>
      <c r="K28" s="8" t="str">
        <f>IF($G28="прямая","гр.4&gt;120%",IF($G28="обратная","гр.4&lt;80%","???"))</f>
        <v>гр.4&gt;120%</v>
      </c>
      <c r="L28" s="8">
        <v>2</v>
      </c>
      <c r="M28" s="8" t="s">
        <v>44</v>
      </c>
      <c r="N28" s="8">
        <v>3</v>
      </c>
      <c r="O28" s="8" t="str">
        <f>IF($G28="прямая","гр.4&lt;80%",IF($G28="обратная","гр.4&gt;120%","???"))</f>
        <v>гр.4&lt;80%</v>
      </c>
    </row>
    <row r="29" spans="1:15" ht="15" outlineLevel="1" x14ac:dyDescent="0.2">
      <c r="B29" s="5" t="s">
        <v>98</v>
      </c>
      <c r="C29" s="117" t="s">
        <v>39</v>
      </c>
      <c r="D29" s="135">
        <f>'6.1'!C12</f>
        <v>4</v>
      </c>
      <c r="E29" s="135">
        <f>'6.1'!D12</f>
        <v>4</v>
      </c>
      <c r="F29" s="22">
        <f t="shared" si="0"/>
        <v>1</v>
      </c>
      <c r="G29" s="137" t="str">
        <f>'6.1'!F12</f>
        <v>прямая</v>
      </c>
      <c r="H29" s="16">
        <f>'6.1'!G12</f>
        <v>2.0604499999999994</v>
      </c>
      <c r="I29" s="13">
        <f>IF(G29="прямая",IF(F29&gt;120%,J29,IF(F29&lt;80%,N29,L29)),IF(F29&lt;80%,J29,IF(F29&gt;120%,N29,L29)))</f>
        <v>2</v>
      </c>
      <c r="J29" s="8">
        <v>1</v>
      </c>
      <c r="K29" s="8" t="str">
        <f>IF($G29="прямая","гр.4&gt;120%",IF($G29="обратная","гр.4&lt;80%","???"))</f>
        <v>гр.4&gt;120%</v>
      </c>
      <c r="L29" s="8">
        <v>2</v>
      </c>
      <c r="M29" s="8" t="s">
        <v>44</v>
      </c>
      <c r="N29" s="8">
        <v>3</v>
      </c>
      <c r="O29" s="8" t="str">
        <f>IF($G29="прямая","гр.4&lt;80%",IF($G29="обратная","гр.4&gt;120%","???"))</f>
        <v>гр.4&lt;80%</v>
      </c>
    </row>
    <row r="30" spans="1:15" ht="27.75" outlineLevel="1" x14ac:dyDescent="0.2">
      <c r="B30" s="5" t="s">
        <v>99</v>
      </c>
      <c r="C30" s="8" t="s">
        <v>39</v>
      </c>
      <c r="D30" s="135">
        <f>'6.1'!C13</f>
        <v>0</v>
      </c>
      <c r="E30" s="135">
        <f>'6.1'!D13</f>
        <v>0</v>
      </c>
      <c r="F30" s="22">
        <f t="shared" si="0"/>
        <v>0</v>
      </c>
      <c r="G30" s="137" t="str">
        <f>'6.1'!F13</f>
        <v>прямая</v>
      </c>
      <c r="H30" s="16">
        <f>'6.1'!G13</f>
        <v>2.0604499999999994</v>
      </c>
      <c r="I30" s="13">
        <f>IF(G30="прямая",IF(F30&gt;120%,J30,IF(F30&lt;80%,N30,L30)),IF(F30&lt;80%,J30,IF(F30&gt;120%,N30,L30)))</f>
        <v>3</v>
      </c>
      <c r="J30" s="8">
        <v>1</v>
      </c>
      <c r="K30" s="8" t="str">
        <f>IF($G30="прямая","гр.4&gt;120%",IF($G30="обратная","гр.4&lt;80%","???"))</f>
        <v>гр.4&gt;120%</v>
      </c>
      <c r="L30" s="8">
        <v>2</v>
      </c>
      <c r="M30" s="8" t="s">
        <v>44</v>
      </c>
      <c r="N30" s="8">
        <v>3</v>
      </c>
      <c r="O30" s="8" t="str">
        <f>IF($G30="прямая","гр.4&lt;80%",IF($G30="обратная","гр.4&gt;120%","???"))</f>
        <v>гр.4&lt;80%</v>
      </c>
    </row>
    <row r="31" spans="1:15" s="3" customFormat="1" ht="25.5" x14ac:dyDescent="0.2">
      <c r="B31" s="25" t="s">
        <v>5</v>
      </c>
      <c r="C31" s="26" t="s">
        <v>2</v>
      </c>
      <c r="D31" s="26" t="s">
        <v>2</v>
      </c>
      <c r="E31" s="26" t="s">
        <v>2</v>
      </c>
      <c r="F31" s="26" t="s">
        <v>2</v>
      </c>
      <c r="G31" s="26" t="s">
        <v>2</v>
      </c>
      <c r="H31" s="27">
        <f>AVERAGE(H32:H34)</f>
        <v>2.7472666666666661</v>
      </c>
      <c r="I31" s="27">
        <f>AVERAGE(I32:I34)</f>
        <v>2.6666666666666665</v>
      </c>
      <c r="J31" s="26" t="s">
        <v>2</v>
      </c>
      <c r="K31" s="26" t="s">
        <v>2</v>
      </c>
      <c r="L31" s="26" t="s">
        <v>142</v>
      </c>
      <c r="M31" s="26" t="s">
        <v>2</v>
      </c>
      <c r="N31" s="26" t="s">
        <v>2</v>
      </c>
      <c r="O31" s="26" t="s">
        <v>2</v>
      </c>
    </row>
    <row r="32" spans="1:15" ht="21" customHeight="1" outlineLevel="1" x14ac:dyDescent="0.2">
      <c r="A32" s="59" t="s">
        <v>112</v>
      </c>
      <c r="B32" s="5" t="s">
        <v>6</v>
      </c>
      <c r="C32" s="8" t="s">
        <v>43</v>
      </c>
      <c r="D32" s="135">
        <f>'6.1'!C15</f>
        <v>1</v>
      </c>
      <c r="E32" s="135">
        <f>'6.1'!D15</f>
        <v>1</v>
      </c>
      <c r="F32" s="22">
        <f>IF(D32=0,0,E32/D32)</f>
        <v>1</v>
      </c>
      <c r="G32" s="137" t="str">
        <f>'6.1'!F15</f>
        <v>прямая</v>
      </c>
      <c r="H32" s="16">
        <f>'6.1'!G15</f>
        <v>2.0604499999999994</v>
      </c>
      <c r="I32" s="13">
        <f>IF(G32="прямая",IF(F32&gt;120%,J32,IF(F32&lt;80%,N32,L32)),IF(F32&lt;80%,J32,IF(F32&gt;120%,N32,L32)))</f>
        <v>2</v>
      </c>
      <c r="J32" s="8">
        <v>1</v>
      </c>
      <c r="K32" s="8" t="str">
        <f>IF($G32="прямая","гр.4&gt;120%",IF($G32="обратная","гр.4&lt;80%","???"))</f>
        <v>гр.4&gt;120%</v>
      </c>
      <c r="L32" s="8">
        <v>2</v>
      </c>
      <c r="M32" s="8" t="s">
        <v>44</v>
      </c>
      <c r="N32" s="8">
        <v>3</v>
      </c>
      <c r="O32" s="8" t="str">
        <f>IF($G32="прямая","гр.4&lt;80%",IF($G32="обратная","гр.4&gt;120%","???"))</f>
        <v>гр.4&lt;80%</v>
      </c>
    </row>
    <row r="33" spans="1:15" ht="27.75" outlineLevel="1" x14ac:dyDescent="0.2">
      <c r="B33" s="5" t="s">
        <v>100</v>
      </c>
      <c r="C33" s="8" t="s">
        <v>43</v>
      </c>
      <c r="D33" s="135">
        <f>'6.1'!C16</f>
        <v>0</v>
      </c>
      <c r="E33" s="135">
        <f>'6.1'!D16</f>
        <v>0</v>
      </c>
      <c r="F33" s="22">
        <f>IF(D33=0,0,E33/D33)</f>
        <v>0</v>
      </c>
      <c r="G33" s="137" t="str">
        <f>'6.1'!F16</f>
        <v>прямая</v>
      </c>
      <c r="H33" s="16">
        <f>'6.1'!G16</f>
        <v>3.0906749999999996</v>
      </c>
      <c r="I33" s="13">
        <f>IF(G33="прямая",IF(F33&gt;120%,J33,IF(F33&lt;80%,N33,L33)),IF(F33&lt;80%,J33,IF(F33&gt;120%,N33,L33)))</f>
        <v>3</v>
      </c>
      <c r="J33" s="8">
        <v>1</v>
      </c>
      <c r="K33" s="8" t="str">
        <f>IF($G33="прямая","гр.4&gt;120%",IF($G33="обратная","гр.4&lt;80%","???"))</f>
        <v>гр.4&gt;120%</v>
      </c>
      <c r="L33" s="8">
        <v>2</v>
      </c>
      <c r="M33" s="8" t="s">
        <v>44</v>
      </c>
      <c r="N33" s="8">
        <v>3</v>
      </c>
      <c r="O33" s="8" t="str">
        <f>IF($G33="прямая","гр.4&lt;80%",IF($G33="обратная","гр.4&gt;120%","???"))</f>
        <v>гр.4&lt;80%</v>
      </c>
    </row>
    <row r="34" spans="1:15" ht="27.75" outlineLevel="1" x14ac:dyDescent="0.2">
      <c r="B34" s="5" t="s">
        <v>101</v>
      </c>
      <c r="C34" s="8" t="s">
        <v>43</v>
      </c>
      <c r="D34" s="135">
        <f>'6.1'!C17</f>
        <v>0</v>
      </c>
      <c r="E34" s="135">
        <f>'6.1'!D17</f>
        <v>0</v>
      </c>
      <c r="F34" s="22">
        <f>IF(D34=0,0,E34/D34)</f>
        <v>0</v>
      </c>
      <c r="G34" s="137" t="str">
        <f>'6.1'!F17</f>
        <v>прямая</v>
      </c>
      <c r="H34" s="16">
        <f>'6.1'!G17</f>
        <v>3.0906749999999996</v>
      </c>
      <c r="I34" s="13">
        <f>IF(G34="прямая",IF(F34&gt;120%,J34,IF(F34&lt;80%,N34,L34)),IF(F34&lt;80%,J34,IF(F34&gt;120%,N34,L34)))</f>
        <v>3</v>
      </c>
      <c r="J34" s="8">
        <v>1</v>
      </c>
      <c r="K34" s="8" t="str">
        <f>IF($G34="прямая","гр.4&gt;120%",IF($G34="обратная","гр.4&lt;80%","???"))</f>
        <v>гр.4&gt;120%</v>
      </c>
      <c r="L34" s="8">
        <v>2</v>
      </c>
      <c r="M34" s="8" t="s">
        <v>44</v>
      </c>
      <c r="N34" s="8">
        <v>3</v>
      </c>
      <c r="O34" s="8" t="str">
        <f>IF($G34="прямая","гр.4&lt;80%",IF($G34="обратная","гр.4&gt;120%","???"))</f>
        <v>гр.4&lt;80%</v>
      </c>
    </row>
    <row r="35" spans="1:15" s="3" customFormat="1" ht="40.5" x14ac:dyDescent="0.2">
      <c r="B35" s="25" t="s">
        <v>102</v>
      </c>
      <c r="C35" s="26" t="s">
        <v>43</v>
      </c>
      <c r="D35" s="136">
        <f>'6.1'!C18</f>
        <v>1</v>
      </c>
      <c r="E35" s="136">
        <f>'6.1'!D18</f>
        <v>1</v>
      </c>
      <c r="F35" s="30">
        <f>IF(D35=0,0,E35/D35)</f>
        <v>1</v>
      </c>
      <c r="G35" s="138" t="str">
        <f>'6.1'!F18</f>
        <v>прямая</v>
      </c>
      <c r="H35" s="28">
        <f>'6.1'!G18</f>
        <v>3.0906749999999996</v>
      </c>
      <c r="I35" s="27">
        <f>IF(G35="прямая",IF(F35&gt;120%,J35,IF(F35&lt;80%,N35,L35)),IF(F35&lt;80%,J35,IF(F35&gt;120%,N35,L35)))</f>
        <v>2</v>
      </c>
      <c r="J35" s="26">
        <v>1</v>
      </c>
      <c r="K35" s="26" t="str">
        <f>IF($G35="прямая","гр.4&gt;120%",IF($G35="обратная","гр.4&lt;80%","???"))</f>
        <v>гр.4&gt;120%</v>
      </c>
      <c r="L35" s="26">
        <v>2</v>
      </c>
      <c r="M35" s="26" t="s">
        <v>44</v>
      </c>
      <c r="N35" s="26">
        <v>3</v>
      </c>
      <c r="O35" s="26" t="str">
        <f>IF($G35="прямая","гр.4&lt;80%",IF($G35="обратная","гр.4&gt;120%","???"))</f>
        <v>гр.4&lt;80%</v>
      </c>
    </row>
    <row r="36" spans="1:15" s="3" customFormat="1" ht="38.25" x14ac:dyDescent="0.2">
      <c r="A36" s="58"/>
      <c r="B36" s="25" t="s">
        <v>7</v>
      </c>
      <c r="C36" s="26" t="s">
        <v>43</v>
      </c>
      <c r="D36" s="136">
        <f>'6.1'!C19</f>
        <v>1</v>
      </c>
      <c r="E36" s="136">
        <f>'6.1'!D19</f>
        <v>1</v>
      </c>
      <c r="F36" s="30">
        <f>IF(D36=0,0,E36/D36)</f>
        <v>1</v>
      </c>
      <c r="G36" s="138" t="str">
        <f>'6.1'!F19</f>
        <v>прямая</v>
      </c>
      <c r="H36" s="28">
        <f>'6.1'!G19</f>
        <v>2.0604499999999994</v>
      </c>
      <c r="I36" s="27">
        <f>IF(G36="прямая",IF(F36&gt;120%,J36,IF(F36&lt;80%,N36,L36)),IF(F36&lt;80%,J36,IF(F36&gt;120%,N36,L36)))</f>
        <v>2</v>
      </c>
      <c r="J36" s="26">
        <v>1</v>
      </c>
      <c r="K36" s="26" t="str">
        <f>IF($G36="прямая","гр.4&gt;120%",IF($G36="обратная","гр.4&lt;80%","???"))</f>
        <v>гр.4&gt;120%</v>
      </c>
      <c r="L36" s="26">
        <v>2</v>
      </c>
      <c r="M36" s="26" t="s">
        <v>44</v>
      </c>
      <c r="N36" s="26">
        <v>3</v>
      </c>
      <c r="O36" s="26" t="str">
        <f>IF($G36="прямая","гр.4&lt;80%",IF($G36="обратная","гр.4&gt;120%","???"))</f>
        <v>гр.4&lt;80%</v>
      </c>
    </row>
    <row r="37" spans="1:15" s="3" customFormat="1" ht="25.5" x14ac:dyDescent="0.2">
      <c r="B37" s="25" t="s">
        <v>8</v>
      </c>
      <c r="C37" s="26" t="s">
        <v>2</v>
      </c>
      <c r="D37" s="26" t="s">
        <v>2</v>
      </c>
      <c r="E37" s="26" t="s">
        <v>2</v>
      </c>
      <c r="F37" s="26" t="s">
        <v>2</v>
      </c>
      <c r="G37" s="138" t="str">
        <f>'6.1'!F20</f>
        <v>-</v>
      </c>
      <c r="H37" s="27">
        <f>H38</f>
        <v>1.94045</v>
      </c>
      <c r="I37" s="27">
        <f>I38</f>
        <v>2</v>
      </c>
      <c r="J37" s="26" t="s">
        <v>2</v>
      </c>
      <c r="K37" s="26" t="s">
        <v>2</v>
      </c>
      <c r="L37" s="26" t="s">
        <v>2</v>
      </c>
      <c r="M37" s="26" t="s">
        <v>2</v>
      </c>
      <c r="N37" s="26" t="s">
        <v>2</v>
      </c>
      <c r="O37" s="26" t="s">
        <v>2</v>
      </c>
    </row>
    <row r="38" spans="1:15" ht="45.75" customHeight="1" outlineLevel="1" x14ac:dyDescent="0.2">
      <c r="A38" s="57" t="s">
        <v>108</v>
      </c>
      <c r="B38" s="56" t="s">
        <v>10</v>
      </c>
      <c r="C38" s="8" t="s">
        <v>15</v>
      </c>
      <c r="D38" s="15">
        <f>'6.1'!C21</f>
        <v>1</v>
      </c>
      <c r="E38" s="15">
        <f>'6.1'!D21</f>
        <v>1</v>
      </c>
      <c r="F38" s="22">
        <f>IF(D38=0,0,E38/D38)</f>
        <v>1</v>
      </c>
      <c r="G38" s="139" t="str">
        <f>'6.1'!F21</f>
        <v>обратная</v>
      </c>
      <c r="H38" s="177">
        <f>'6.1'!G21</f>
        <v>1.94045</v>
      </c>
      <c r="I38" s="13">
        <f>IF(G38="прямая",IF(F38&gt;120%,J38,IF(F38&lt;80%,N38,L38)),IF(F38&lt;80%,J38,IF(F38&gt;120%,N38,L38)))</f>
        <v>2</v>
      </c>
      <c r="J38" s="8">
        <v>1</v>
      </c>
      <c r="K38" s="8" t="str">
        <f>IF($G38="прямая","гр.4&gt;120%",IF($G38="обратная","гр.4&lt;80%","???"))</f>
        <v>гр.4&lt;80%</v>
      </c>
      <c r="L38" s="8">
        <v>2</v>
      </c>
      <c r="M38" s="8" t="s">
        <v>44</v>
      </c>
      <c r="N38" s="8">
        <v>3</v>
      </c>
      <c r="O38" s="8" t="str">
        <f>IF($G38="прямая","гр.4&lt;80%",IF($G38="обратная","гр.4&gt;120%","???"))</f>
        <v>гр.4&gt;120%</v>
      </c>
    </row>
    <row r="39" spans="1:15" s="3" customFormat="1" ht="25.5" x14ac:dyDescent="0.2">
      <c r="B39" s="25" t="s">
        <v>11</v>
      </c>
      <c r="C39" s="26" t="s">
        <v>2</v>
      </c>
      <c r="D39" s="26" t="s">
        <v>2</v>
      </c>
      <c r="E39" s="26" t="s">
        <v>2</v>
      </c>
      <c r="F39" s="26" t="s">
        <v>2</v>
      </c>
      <c r="G39" s="139" t="str">
        <f>'6.1'!F22</f>
        <v>-</v>
      </c>
      <c r="H39" s="27">
        <f>AVERAGE(H40:H41)</f>
        <v>1.94045</v>
      </c>
      <c r="I39" s="27">
        <f>AVERAGE(I40:I41)</f>
        <v>2</v>
      </c>
      <c r="J39" s="26" t="s">
        <v>2</v>
      </c>
      <c r="K39" s="26" t="s">
        <v>2</v>
      </c>
      <c r="L39" s="26" t="s">
        <v>2</v>
      </c>
      <c r="M39" s="26" t="s">
        <v>2</v>
      </c>
      <c r="N39" s="26" t="s">
        <v>2</v>
      </c>
      <c r="O39" s="26" t="s">
        <v>2</v>
      </c>
    </row>
    <row r="40" spans="1:15" ht="50.25" customHeight="1" outlineLevel="1" x14ac:dyDescent="0.2">
      <c r="A40" s="57" t="s">
        <v>108</v>
      </c>
      <c r="B40" s="5" t="s">
        <v>12</v>
      </c>
      <c r="C40" s="8" t="s">
        <v>15</v>
      </c>
      <c r="D40" s="15">
        <f>'6.1'!C23</f>
        <v>1</v>
      </c>
      <c r="E40" s="15">
        <f>'6.1'!D23</f>
        <v>1</v>
      </c>
      <c r="F40" s="22">
        <f>IF(D40=0,0,E40/D40)</f>
        <v>1</v>
      </c>
      <c r="G40" s="139" t="str">
        <f>'6.1'!F23</f>
        <v>обратная</v>
      </c>
      <c r="H40" s="177">
        <f>'6.1'!G23</f>
        <v>1.94045</v>
      </c>
      <c r="I40" s="13">
        <f>IF(G40="прямая",IF(F40&gt;120%,J40,IF(F40&lt;80%,N40,L40)),IF(F40&lt;80%,J40,IF(F40&gt;120%,N40,L40)))</f>
        <v>2</v>
      </c>
      <c r="J40" s="8">
        <v>1</v>
      </c>
      <c r="K40" s="8" t="str">
        <f>IF($G40="прямая","гр.4&gt;120%",IF($G40="обратная","гр.4&lt;80%","???"))</f>
        <v>гр.4&lt;80%</v>
      </c>
      <c r="L40" s="8">
        <v>2</v>
      </c>
      <c r="M40" s="8" t="s">
        <v>44</v>
      </c>
      <c r="N40" s="8">
        <v>3</v>
      </c>
      <c r="O40" s="8" t="str">
        <f>IF($G40="прямая","гр.4&lt;80%",IF($G40="обратная","гр.4&gt;120%","???"))</f>
        <v>гр.4&gt;120%</v>
      </c>
    </row>
    <row r="41" spans="1:15" ht="51.75" customHeight="1" outlineLevel="1" x14ac:dyDescent="0.2">
      <c r="A41" s="57" t="s">
        <v>108</v>
      </c>
      <c r="B41" s="5" t="s">
        <v>13</v>
      </c>
      <c r="C41" s="8" t="s">
        <v>15</v>
      </c>
      <c r="D41" s="15">
        <f>'6.1'!C24</f>
        <v>1</v>
      </c>
      <c r="E41" s="15">
        <f>'6.1'!D24</f>
        <v>1</v>
      </c>
      <c r="F41" s="22">
        <f>IF(D41=0,0,E41/D41)</f>
        <v>1</v>
      </c>
      <c r="G41" s="139" t="str">
        <f>'6.1'!F24</f>
        <v>обратная</v>
      </c>
      <c r="H41" s="177">
        <f>'6.1'!G24</f>
        <v>1.94045</v>
      </c>
      <c r="I41" s="13">
        <f>IF(G41="прямая",IF(F41&gt;120%,J41,IF(F41&lt;80%,N41,L41)),IF(F41&lt;80%,J41,IF(F41&gt;120%,N41,L41)))</f>
        <v>2</v>
      </c>
      <c r="J41" s="8">
        <v>1</v>
      </c>
      <c r="K41" s="8" t="str">
        <f>IF($G41="прямая","гр.4&gt;120%",IF($G41="обратная","гр.4&lt;80%","???"))</f>
        <v>гр.4&lt;80%</v>
      </c>
      <c r="L41" s="8">
        <v>2</v>
      </c>
      <c r="M41" s="8" t="s">
        <v>44</v>
      </c>
      <c r="N41" s="8">
        <v>3</v>
      </c>
      <c r="O41" s="8" t="str">
        <f>IF($G41="прямая","гр.4&lt;80%",IF($G41="обратная","гр.4&gt;120%","???"))</f>
        <v>гр.4&gt;120%</v>
      </c>
    </row>
    <row r="42" spans="1:15" s="3" customFormat="1" x14ac:dyDescent="0.2">
      <c r="B42" s="17" t="s">
        <v>14</v>
      </c>
      <c r="C42" s="18" t="s">
        <v>2</v>
      </c>
      <c r="D42" s="18" t="s">
        <v>2</v>
      </c>
      <c r="E42" s="18" t="s">
        <v>2</v>
      </c>
      <c r="F42" s="18" t="s">
        <v>2</v>
      </c>
      <c r="G42" s="18" t="s">
        <v>2</v>
      </c>
      <c r="H42" s="19">
        <f>AVERAGE(H24,H31,H35,H36,H37,H39)</f>
        <v>2.3849194444444444</v>
      </c>
      <c r="I42" s="19">
        <f>AVERAGE(I24,I31,I35,I36,I37,I39)</f>
        <v>2.2361111111111112</v>
      </c>
      <c r="J42" s="18" t="s">
        <v>2</v>
      </c>
      <c r="K42" s="18" t="s">
        <v>2</v>
      </c>
      <c r="L42" s="18" t="s">
        <v>2</v>
      </c>
      <c r="M42" s="18" t="s">
        <v>2</v>
      </c>
      <c r="N42" s="18" t="s">
        <v>2</v>
      </c>
      <c r="O42" s="18" t="s">
        <v>2</v>
      </c>
    </row>
    <row r="43" spans="1:15" ht="15" x14ac:dyDescent="0.2">
      <c r="B43" s="6" t="s">
        <v>29</v>
      </c>
      <c r="C43" s="9"/>
      <c r="D43" s="9"/>
      <c r="E43" s="9"/>
      <c r="F43" s="9"/>
      <c r="G43" s="9"/>
      <c r="H43" s="9"/>
      <c r="I43" s="9"/>
      <c r="J43" s="20"/>
      <c r="K43" s="20"/>
      <c r="L43" s="20"/>
      <c r="M43" s="20"/>
      <c r="N43" s="20"/>
      <c r="O43" s="21"/>
    </row>
    <row r="44" spans="1:15" s="3" customFormat="1" ht="51" x14ac:dyDescent="0.2">
      <c r="B44" s="31" t="s">
        <v>395</v>
      </c>
      <c r="C44" s="32" t="s">
        <v>2</v>
      </c>
      <c r="D44" s="140" t="str">
        <f>'6.2'!D11</f>
        <v>-</v>
      </c>
      <c r="E44" s="140" t="str">
        <f>'6.2'!E11</f>
        <v>-</v>
      </c>
      <c r="F44" s="90" t="s">
        <v>2</v>
      </c>
      <c r="G44" s="90" t="s">
        <v>2</v>
      </c>
      <c r="H44" s="259">
        <v>2</v>
      </c>
      <c r="I44" s="263">
        <f>AVERAGE(I45:I46)</f>
        <v>2</v>
      </c>
      <c r="J44" s="32" t="s">
        <v>2</v>
      </c>
      <c r="K44" s="32" t="s">
        <v>2</v>
      </c>
      <c r="L44" s="32" t="s">
        <v>2</v>
      </c>
      <c r="M44" s="32" t="s">
        <v>2</v>
      </c>
      <c r="N44" s="32" t="s">
        <v>2</v>
      </c>
      <c r="O44" s="32" t="s">
        <v>2</v>
      </c>
    </row>
    <row r="45" spans="1:15" ht="25.5" outlineLevel="1" x14ac:dyDescent="0.2">
      <c r="B45" s="62" t="s">
        <v>397</v>
      </c>
      <c r="C45" s="117" t="s">
        <v>48</v>
      </c>
      <c r="D45" s="260">
        <f>'6.2'!D12</f>
        <v>15</v>
      </c>
      <c r="E45" s="260">
        <f>'6.2'!E12</f>
        <v>15</v>
      </c>
      <c r="F45" s="78">
        <v>1</v>
      </c>
      <c r="G45" s="76" t="s">
        <v>9</v>
      </c>
      <c r="H45" s="261">
        <v>2</v>
      </c>
      <c r="I45" s="264">
        <f>IF(G45="прямая",IF(F45&gt;120%,J45,IF(F45&lt;80%,N45,L45)),IF(F45&lt;80%,J45,IF(F45&gt;120%,N45,L45)))</f>
        <v>2</v>
      </c>
      <c r="J45" s="117">
        <v>1</v>
      </c>
      <c r="K45" s="117" t="str">
        <f t="shared" ref="K45:K63" si="1">IF($G45="прямая","гр.4&gt;120%",IF($G45="обратная","гр.4&lt;80%","???"))</f>
        <v>гр.4&lt;80%</v>
      </c>
      <c r="L45" s="117">
        <v>2</v>
      </c>
      <c r="M45" s="117" t="s">
        <v>44</v>
      </c>
      <c r="N45" s="117">
        <v>3</v>
      </c>
      <c r="O45" s="117" t="str">
        <f t="shared" ref="O45:O63" si="2">IF($G45="прямая","гр.4&lt;80%",IF($G45="обратная","гр.4&gt;120%","???"))</f>
        <v>гр.4&gt;120%</v>
      </c>
    </row>
    <row r="46" spans="1:15" ht="25.5" outlineLevel="1" x14ac:dyDescent="0.2">
      <c r="B46" s="62" t="s">
        <v>398</v>
      </c>
      <c r="C46" s="117" t="s">
        <v>48</v>
      </c>
      <c r="D46" s="260">
        <f>'6.2'!D13</f>
        <v>120</v>
      </c>
      <c r="E46" s="260">
        <f>'6.2'!E13</f>
        <v>120</v>
      </c>
      <c r="F46" s="78">
        <v>1</v>
      </c>
      <c r="G46" s="76" t="s">
        <v>9</v>
      </c>
      <c r="H46" s="261">
        <v>2</v>
      </c>
      <c r="I46" s="264">
        <f>IF(G46="прямая",IF(F46&gt;120%,J46,IF(F46&lt;80%,N46,L46)),IF(F46&lt;80%,J46,IF(F46&gt;120%,N46,L46)))</f>
        <v>2</v>
      </c>
      <c r="J46" s="117">
        <v>1</v>
      </c>
      <c r="K46" s="117" t="str">
        <f t="shared" si="1"/>
        <v>гр.4&lt;80%</v>
      </c>
      <c r="L46" s="117">
        <v>2</v>
      </c>
      <c r="M46" s="117" t="s">
        <v>44</v>
      </c>
      <c r="N46" s="117">
        <v>3</v>
      </c>
      <c r="O46" s="117" t="str">
        <f t="shared" si="2"/>
        <v>гр.4&gt;120%</v>
      </c>
    </row>
    <row r="47" spans="1:15" ht="25.5" outlineLevel="1" x14ac:dyDescent="0.2">
      <c r="B47" s="31" t="s">
        <v>399</v>
      </c>
      <c r="C47" s="32" t="s">
        <v>2</v>
      </c>
      <c r="D47" s="140" t="str">
        <f>'6.2'!D14</f>
        <v>-</v>
      </c>
      <c r="E47" s="140" t="str">
        <f>'6.2'!E14</f>
        <v>-</v>
      </c>
      <c r="F47" s="262" t="s">
        <v>2</v>
      </c>
      <c r="G47" s="76" t="s">
        <v>2</v>
      </c>
      <c r="H47" s="259">
        <v>0.5</v>
      </c>
      <c r="I47" s="263">
        <f>AVERAGE(I48:I49,I52)</f>
        <v>0.5</v>
      </c>
      <c r="J47" s="33" t="s">
        <v>2</v>
      </c>
      <c r="K47" s="32" t="s">
        <v>2</v>
      </c>
      <c r="L47" s="33" t="s">
        <v>2</v>
      </c>
      <c r="M47" s="32" t="s">
        <v>2</v>
      </c>
      <c r="N47" s="33" t="s">
        <v>2</v>
      </c>
      <c r="O47" s="32" t="s">
        <v>2</v>
      </c>
    </row>
    <row r="48" spans="1:15" ht="38.25" outlineLevel="1" x14ac:dyDescent="0.2">
      <c r="B48" s="5" t="s">
        <v>400</v>
      </c>
      <c r="C48" s="117" t="s">
        <v>48</v>
      </c>
      <c r="D48" s="260">
        <f>'6.2'!D15</f>
        <v>3</v>
      </c>
      <c r="E48" s="260">
        <f>'6.2'!E15</f>
        <v>3</v>
      </c>
      <c r="F48" s="78">
        <v>1</v>
      </c>
      <c r="G48" s="76" t="s">
        <v>9</v>
      </c>
      <c r="H48" s="261">
        <v>0.5</v>
      </c>
      <c r="I48" s="264">
        <f t="shared" ref="I48:I63" si="3">IF(G48="прямая",IF(F48&gt;120%,J48,IF(F48&lt;80%,N48,L48)),IF(F48&lt;80%,J48,IF(F48&gt;120%,N48,L48)))</f>
        <v>0.5</v>
      </c>
      <c r="J48" s="255">
        <v>0.25</v>
      </c>
      <c r="K48" s="117" t="str">
        <f t="shared" si="1"/>
        <v>гр.4&lt;80%</v>
      </c>
      <c r="L48" s="255">
        <v>0.5</v>
      </c>
      <c r="M48" s="117" t="s">
        <v>44</v>
      </c>
      <c r="N48" s="255">
        <v>0.75</v>
      </c>
      <c r="O48" s="117" t="str">
        <f t="shared" si="2"/>
        <v>гр.4&gt;120%</v>
      </c>
    </row>
    <row r="49" spans="1:15" ht="25.5" outlineLevel="1" x14ac:dyDescent="0.2">
      <c r="B49" s="62" t="s">
        <v>401</v>
      </c>
      <c r="C49" s="117" t="s">
        <v>2</v>
      </c>
      <c r="D49" s="141" t="str">
        <f>'6.2'!D16</f>
        <v>-</v>
      </c>
      <c r="E49" s="141" t="str">
        <f>'6.2'!E16</f>
        <v>-</v>
      </c>
      <c r="F49" s="262" t="s">
        <v>2</v>
      </c>
      <c r="G49" s="76" t="s">
        <v>2</v>
      </c>
      <c r="H49" s="261">
        <v>0.5</v>
      </c>
      <c r="I49" s="264" t="str">
        <f t="shared" si="3"/>
        <v>-</v>
      </c>
      <c r="J49" s="255" t="s">
        <v>2</v>
      </c>
      <c r="K49" s="117" t="s">
        <v>2</v>
      </c>
      <c r="L49" s="255" t="s">
        <v>2</v>
      </c>
      <c r="M49" s="117" t="s">
        <v>2</v>
      </c>
      <c r="N49" s="255" t="s">
        <v>2</v>
      </c>
      <c r="O49" s="117" t="s">
        <v>2</v>
      </c>
    </row>
    <row r="50" spans="1:15" s="3" customFormat="1" ht="25.5" x14ac:dyDescent="0.2">
      <c r="B50" s="62" t="s">
        <v>402</v>
      </c>
      <c r="C50" s="117" t="s">
        <v>48</v>
      </c>
      <c r="D50" s="260">
        <f>'6.2'!D17</f>
        <v>3</v>
      </c>
      <c r="E50" s="260">
        <f>'6.2'!E17</f>
        <v>3</v>
      </c>
      <c r="F50" s="126">
        <v>1</v>
      </c>
      <c r="G50" s="76" t="s">
        <v>9</v>
      </c>
      <c r="H50" s="261">
        <v>0.5</v>
      </c>
      <c r="I50" s="264">
        <f t="shared" si="3"/>
        <v>0.5</v>
      </c>
      <c r="J50" s="255">
        <v>0.25</v>
      </c>
      <c r="K50" s="117" t="str">
        <f t="shared" si="1"/>
        <v>гр.4&lt;80%</v>
      </c>
      <c r="L50" s="255">
        <v>0.5</v>
      </c>
      <c r="M50" s="117" t="s">
        <v>44</v>
      </c>
      <c r="N50" s="255">
        <v>0.75</v>
      </c>
      <c r="O50" s="117" t="str">
        <f t="shared" si="2"/>
        <v>гр.4&gt;120%</v>
      </c>
    </row>
    <row r="51" spans="1:15" ht="14.25" outlineLevel="1" x14ac:dyDescent="0.2">
      <c r="A51" s="63"/>
      <c r="B51" s="62" t="s">
        <v>403</v>
      </c>
      <c r="C51" s="117" t="s">
        <v>48</v>
      </c>
      <c r="D51" s="260">
        <f>'6.2'!D18</f>
        <v>3</v>
      </c>
      <c r="E51" s="260">
        <f>'6.2'!E18</f>
        <v>3</v>
      </c>
      <c r="F51" s="78">
        <v>1</v>
      </c>
      <c r="G51" s="76" t="s">
        <v>9</v>
      </c>
      <c r="H51" s="261">
        <v>0.5</v>
      </c>
      <c r="I51" s="264">
        <f t="shared" si="3"/>
        <v>0.5</v>
      </c>
      <c r="J51" s="255">
        <v>0.25</v>
      </c>
      <c r="K51" s="117" t="str">
        <f t="shared" si="1"/>
        <v>гр.4&lt;80%</v>
      </c>
      <c r="L51" s="255">
        <v>0.5</v>
      </c>
      <c r="M51" s="117" t="s">
        <v>44</v>
      </c>
      <c r="N51" s="255">
        <v>0.75</v>
      </c>
      <c r="O51" s="117" t="str">
        <f t="shared" si="2"/>
        <v>гр.4&gt;120%</v>
      </c>
    </row>
    <row r="52" spans="1:15" s="3" customFormat="1" ht="51" x14ac:dyDescent="0.2">
      <c r="B52" s="62" t="s">
        <v>404</v>
      </c>
      <c r="C52" s="117" t="s">
        <v>39</v>
      </c>
      <c r="D52" s="260">
        <f>'6.2'!D19</f>
        <v>0</v>
      </c>
      <c r="E52" s="260">
        <f>'6.2'!E19</f>
        <v>0</v>
      </c>
      <c r="F52" s="126">
        <v>1</v>
      </c>
      <c r="G52" s="80" t="s">
        <v>9</v>
      </c>
      <c r="H52" s="261">
        <v>0.5</v>
      </c>
      <c r="I52" s="264">
        <f t="shared" si="3"/>
        <v>0.5</v>
      </c>
      <c r="J52" s="255">
        <v>0.25</v>
      </c>
      <c r="K52" s="117" t="str">
        <f t="shared" si="1"/>
        <v>гр.4&lt;80%</v>
      </c>
      <c r="L52" s="255">
        <v>0.5</v>
      </c>
      <c r="M52" s="117" t="s">
        <v>44</v>
      </c>
      <c r="N52" s="255">
        <v>0.75</v>
      </c>
      <c r="O52" s="117" t="str">
        <f t="shared" si="2"/>
        <v>гр.4&gt;120%</v>
      </c>
    </row>
    <row r="53" spans="1:15" ht="39" customHeight="1" outlineLevel="1" x14ac:dyDescent="0.2">
      <c r="A53" s="59" t="s">
        <v>114</v>
      </c>
      <c r="B53" s="31" t="s">
        <v>405</v>
      </c>
      <c r="C53" s="26" t="s">
        <v>2</v>
      </c>
      <c r="D53" s="140" t="str">
        <f>'6.2'!D20</f>
        <v>-</v>
      </c>
      <c r="E53" s="140" t="str">
        <f>'6.2'!E20</f>
        <v>-</v>
      </c>
      <c r="F53" s="262" t="s">
        <v>2</v>
      </c>
      <c r="G53" s="76" t="s">
        <v>2</v>
      </c>
      <c r="H53" s="259">
        <v>0.2</v>
      </c>
      <c r="I53" s="263">
        <f>I54</f>
        <v>0.2</v>
      </c>
      <c r="J53" s="35" t="s">
        <v>2</v>
      </c>
      <c r="K53" s="26" t="s">
        <v>2</v>
      </c>
      <c r="L53" s="35" t="s">
        <v>2</v>
      </c>
      <c r="M53" s="26" t="s">
        <v>2</v>
      </c>
      <c r="N53" s="35" t="s">
        <v>2</v>
      </c>
      <c r="O53" s="26" t="s">
        <v>2</v>
      </c>
    </row>
    <row r="54" spans="1:15" ht="76.5" outlineLevel="1" x14ac:dyDescent="0.2">
      <c r="B54" s="62" t="s">
        <v>406</v>
      </c>
      <c r="C54" s="117" t="s">
        <v>39</v>
      </c>
      <c r="D54" s="260">
        <f>'6.2'!D21</f>
        <v>0</v>
      </c>
      <c r="E54" s="260">
        <f>'6.2'!E21</f>
        <v>0</v>
      </c>
      <c r="F54" s="78">
        <v>1</v>
      </c>
      <c r="G54" s="76" t="s">
        <v>9</v>
      </c>
      <c r="H54" s="261">
        <v>0.2</v>
      </c>
      <c r="I54" s="264">
        <f t="shared" si="3"/>
        <v>0.2</v>
      </c>
      <c r="J54" s="255">
        <v>0.1</v>
      </c>
      <c r="K54" s="117" t="str">
        <f t="shared" si="1"/>
        <v>гр.4&lt;80%</v>
      </c>
      <c r="L54" s="255">
        <v>0.2</v>
      </c>
      <c r="M54" s="117" t="s">
        <v>44</v>
      </c>
      <c r="N54" s="255">
        <v>0.3</v>
      </c>
      <c r="O54" s="117" t="str">
        <f t="shared" si="2"/>
        <v>гр.4&gt;120%</v>
      </c>
    </row>
    <row r="55" spans="1:15" s="3" customFormat="1" ht="25.5" x14ac:dyDescent="0.2">
      <c r="B55" s="31" t="s">
        <v>407</v>
      </c>
      <c r="C55" s="26" t="s">
        <v>2</v>
      </c>
      <c r="D55" s="140" t="str">
        <f>'6.2'!D22</f>
        <v>-</v>
      </c>
      <c r="E55" s="140" t="str">
        <f>'6.2'!E22</f>
        <v>-</v>
      </c>
      <c r="F55" s="91" t="s">
        <v>2</v>
      </c>
      <c r="G55" s="73" t="s">
        <v>2</v>
      </c>
      <c r="H55" s="259">
        <v>0.2</v>
      </c>
      <c r="I55" s="263">
        <f>I56</f>
        <v>0.2</v>
      </c>
      <c r="J55" s="35" t="s">
        <v>2</v>
      </c>
      <c r="K55" s="26" t="s">
        <v>2</v>
      </c>
      <c r="L55" s="35" t="s">
        <v>2</v>
      </c>
      <c r="M55" s="26" t="s">
        <v>2</v>
      </c>
      <c r="N55" s="35" t="s">
        <v>2</v>
      </c>
      <c r="O55" s="26" t="s">
        <v>2</v>
      </c>
    </row>
    <row r="56" spans="1:15" ht="51" outlineLevel="1" x14ac:dyDescent="0.2">
      <c r="B56" s="62" t="s">
        <v>408</v>
      </c>
      <c r="C56" s="117" t="s">
        <v>39</v>
      </c>
      <c r="D56" s="260">
        <f>'6.2'!D23</f>
        <v>0</v>
      </c>
      <c r="E56" s="260">
        <f>'6.2'!E23</f>
        <v>0</v>
      </c>
      <c r="F56" s="78">
        <v>1</v>
      </c>
      <c r="G56" s="76" t="s">
        <v>9</v>
      </c>
      <c r="H56" s="261">
        <v>0.2</v>
      </c>
      <c r="I56" s="264">
        <f t="shared" si="3"/>
        <v>0.2</v>
      </c>
      <c r="J56" s="255">
        <v>0.1</v>
      </c>
      <c r="K56" s="117" t="str">
        <f t="shared" si="1"/>
        <v>гр.4&lt;80%</v>
      </c>
      <c r="L56" s="255">
        <v>0.2</v>
      </c>
      <c r="M56" s="117" t="s">
        <v>44</v>
      </c>
      <c r="N56" s="255">
        <v>0.3</v>
      </c>
      <c r="O56" s="117" t="str">
        <f t="shared" si="2"/>
        <v>гр.4&gt;120%</v>
      </c>
    </row>
    <row r="57" spans="1:15" ht="25.5" outlineLevel="1" x14ac:dyDescent="0.2">
      <c r="B57" s="31" t="s">
        <v>409</v>
      </c>
      <c r="C57" s="32" t="s">
        <v>2</v>
      </c>
      <c r="D57" s="140" t="str">
        <f>'6.2'!D24</f>
        <v>-</v>
      </c>
      <c r="E57" s="140" t="str">
        <f>'6.2'!E24</f>
        <v>-</v>
      </c>
      <c r="F57" s="140" t="s">
        <v>2</v>
      </c>
      <c r="G57" s="140" t="s">
        <v>2</v>
      </c>
      <c r="H57" s="259">
        <v>0.5</v>
      </c>
      <c r="I57" s="263">
        <f>I58</f>
        <v>0.5</v>
      </c>
      <c r="J57" s="33" t="s">
        <v>2</v>
      </c>
      <c r="K57" s="32" t="s">
        <v>2</v>
      </c>
      <c r="L57" s="33" t="s">
        <v>2</v>
      </c>
      <c r="M57" s="32" t="s">
        <v>2</v>
      </c>
      <c r="N57" s="33" t="s">
        <v>2</v>
      </c>
      <c r="O57" s="32" t="s">
        <v>2</v>
      </c>
    </row>
    <row r="58" spans="1:15" ht="25.5" outlineLevel="1" x14ac:dyDescent="0.2">
      <c r="B58" s="62" t="s">
        <v>411</v>
      </c>
      <c r="C58" s="117" t="s">
        <v>39</v>
      </c>
      <c r="D58" s="260">
        <f>'6.2'!D25</f>
        <v>0</v>
      </c>
      <c r="E58" s="260">
        <f>'6.2'!E25</f>
        <v>0</v>
      </c>
      <c r="F58" s="22">
        <v>1</v>
      </c>
      <c r="G58" s="141" t="s">
        <v>9</v>
      </c>
      <c r="H58" s="261">
        <v>0.5</v>
      </c>
      <c r="I58" s="264">
        <f t="shared" si="3"/>
        <v>0.5</v>
      </c>
      <c r="J58" s="255">
        <v>0.25</v>
      </c>
      <c r="K58" s="117" t="str">
        <f t="shared" si="1"/>
        <v>гр.4&lt;80%</v>
      </c>
      <c r="L58" s="255">
        <v>0.5</v>
      </c>
      <c r="M58" s="117" t="s">
        <v>44</v>
      </c>
      <c r="N58" s="255">
        <v>0.75</v>
      </c>
      <c r="O58" s="117" t="str">
        <f t="shared" si="2"/>
        <v>гр.4&gt;120%</v>
      </c>
    </row>
    <row r="59" spans="1:15" ht="25.5" outlineLevel="1" x14ac:dyDescent="0.2">
      <c r="B59" s="31" t="s">
        <v>412</v>
      </c>
      <c r="C59" s="26" t="s">
        <v>2</v>
      </c>
      <c r="D59" s="140" t="str">
        <f>'6.2'!D26</f>
        <v>-</v>
      </c>
      <c r="E59" s="140" t="str">
        <f>'6.2'!E26</f>
        <v>-</v>
      </c>
      <c r="F59" s="140" t="s">
        <v>2</v>
      </c>
      <c r="G59" s="140" t="s">
        <v>2</v>
      </c>
      <c r="H59" s="259">
        <v>0.5</v>
      </c>
      <c r="I59" s="263">
        <f>AVERAGE(I60:I61)</f>
        <v>0.5</v>
      </c>
      <c r="J59" s="33" t="s">
        <v>2</v>
      </c>
      <c r="K59" s="32" t="s">
        <v>2</v>
      </c>
      <c r="L59" s="33" t="s">
        <v>2</v>
      </c>
      <c r="M59" s="32" t="s">
        <v>2</v>
      </c>
      <c r="N59" s="33" t="s">
        <v>2</v>
      </c>
      <c r="O59" s="32" t="s">
        <v>2</v>
      </c>
    </row>
    <row r="60" spans="1:15" ht="25.5" outlineLevel="1" x14ac:dyDescent="0.2">
      <c r="B60" s="62" t="s">
        <v>414</v>
      </c>
      <c r="C60" s="117" t="s">
        <v>43</v>
      </c>
      <c r="D60" s="260">
        <f>'6.2'!D27</f>
        <v>1</v>
      </c>
      <c r="E60" s="260">
        <f>'6.2'!E27</f>
        <v>1</v>
      </c>
      <c r="F60" s="22">
        <v>1</v>
      </c>
      <c r="G60" s="141" t="s">
        <v>3</v>
      </c>
      <c r="H60" s="261">
        <v>0.5</v>
      </c>
      <c r="I60" s="264">
        <f t="shared" si="3"/>
        <v>0.5</v>
      </c>
      <c r="J60" s="255">
        <v>0.25</v>
      </c>
      <c r="K60" s="117" t="str">
        <f t="shared" si="1"/>
        <v>гр.4&gt;120%</v>
      </c>
      <c r="L60" s="255">
        <v>0.5</v>
      </c>
      <c r="M60" s="117" t="s">
        <v>44</v>
      </c>
      <c r="N60" s="255">
        <v>0.75</v>
      </c>
      <c r="O60" s="117" t="str">
        <f t="shared" si="2"/>
        <v>гр.4&lt;80%</v>
      </c>
    </row>
    <row r="61" spans="1:15" ht="51" outlineLevel="1" x14ac:dyDescent="0.2">
      <c r="B61" s="62" t="s">
        <v>415</v>
      </c>
      <c r="C61" s="117" t="s">
        <v>39</v>
      </c>
      <c r="D61" s="260">
        <f>'6.2'!D28</f>
        <v>0</v>
      </c>
      <c r="E61" s="260">
        <f>'6.2'!E28</f>
        <v>0</v>
      </c>
      <c r="F61" s="22">
        <v>1</v>
      </c>
      <c r="G61" s="141" t="s">
        <v>9</v>
      </c>
      <c r="H61" s="261">
        <v>0.5</v>
      </c>
      <c r="I61" s="264">
        <f t="shared" si="3"/>
        <v>0.5</v>
      </c>
      <c r="J61" s="255">
        <v>0.25</v>
      </c>
      <c r="K61" s="117" t="str">
        <f t="shared" si="1"/>
        <v>гр.4&lt;80%</v>
      </c>
      <c r="L61" s="255">
        <v>0.5</v>
      </c>
      <c r="M61" s="117" t="s">
        <v>44</v>
      </c>
      <c r="N61" s="255">
        <v>0.75</v>
      </c>
      <c r="O61" s="117" t="str">
        <f t="shared" si="2"/>
        <v>гр.4&gt;120%</v>
      </c>
    </row>
    <row r="62" spans="1:15" ht="25.5" outlineLevel="1" x14ac:dyDescent="0.2">
      <c r="B62" s="31" t="s">
        <v>416</v>
      </c>
      <c r="C62" s="26" t="s">
        <v>2</v>
      </c>
      <c r="D62" s="140" t="str">
        <f>'6.2'!D29</f>
        <v>-</v>
      </c>
      <c r="E62" s="140" t="str">
        <f>'6.2'!E29</f>
        <v>-</v>
      </c>
      <c r="F62" s="140" t="s">
        <v>2</v>
      </c>
      <c r="G62" s="140" t="s">
        <v>2</v>
      </c>
      <c r="H62" s="259">
        <v>0.2</v>
      </c>
      <c r="I62" s="263">
        <f>I63</f>
        <v>0.2</v>
      </c>
      <c r="J62" s="35" t="s">
        <v>2</v>
      </c>
      <c r="K62" s="26" t="s">
        <v>2</v>
      </c>
      <c r="L62" s="35" t="s">
        <v>2</v>
      </c>
      <c r="M62" s="26" t="s">
        <v>2</v>
      </c>
      <c r="N62" s="35" t="s">
        <v>2</v>
      </c>
      <c r="O62" s="26" t="s">
        <v>2</v>
      </c>
    </row>
    <row r="63" spans="1:15" ht="38.25" outlineLevel="1" x14ac:dyDescent="0.2">
      <c r="B63" s="62" t="s">
        <v>417</v>
      </c>
      <c r="C63" s="117" t="s">
        <v>39</v>
      </c>
      <c r="D63" s="260">
        <f>'6.2'!D30</f>
        <v>0</v>
      </c>
      <c r="E63" s="260">
        <f>'6.2'!E30</f>
        <v>0</v>
      </c>
      <c r="F63" s="22">
        <v>1</v>
      </c>
      <c r="G63" s="141" t="s">
        <v>9</v>
      </c>
      <c r="H63" s="261">
        <v>0.2</v>
      </c>
      <c r="I63" s="264">
        <f t="shared" si="3"/>
        <v>0.2</v>
      </c>
      <c r="J63" s="255">
        <v>0.1</v>
      </c>
      <c r="K63" s="117" t="str">
        <f t="shared" si="1"/>
        <v>гр.4&lt;80%</v>
      </c>
      <c r="L63" s="255">
        <v>0.2</v>
      </c>
      <c r="M63" s="117" t="s">
        <v>44</v>
      </c>
      <c r="N63" s="255">
        <v>0.3</v>
      </c>
      <c r="O63" s="117" t="str">
        <f t="shared" si="2"/>
        <v>гр.4&gt;120%</v>
      </c>
    </row>
    <row r="64" spans="1:15" s="3" customFormat="1" x14ac:dyDescent="0.2">
      <c r="B64" s="17" t="s">
        <v>418</v>
      </c>
      <c r="C64" s="18" t="s">
        <v>2</v>
      </c>
      <c r="D64" s="18" t="s">
        <v>2</v>
      </c>
      <c r="E64" s="18" t="s">
        <v>2</v>
      </c>
      <c r="F64" s="18" t="s">
        <v>2</v>
      </c>
      <c r="G64" s="18" t="s">
        <v>2</v>
      </c>
      <c r="H64" s="19">
        <f>AVERAGE(H44,H47,H53,H55,H57,H59,H62)</f>
        <v>0.58571428571428574</v>
      </c>
      <c r="I64" s="19">
        <f>AVERAGE(I44,I47,I53,I55,I57,I59,I62)</f>
        <v>0.58571428571428574</v>
      </c>
      <c r="J64" s="18" t="s">
        <v>2</v>
      </c>
      <c r="K64" s="18" t="s">
        <v>2</v>
      </c>
      <c r="L64" s="18" t="s">
        <v>2</v>
      </c>
      <c r="M64" s="18" t="s">
        <v>2</v>
      </c>
      <c r="N64" s="18" t="s">
        <v>2</v>
      </c>
      <c r="O64" s="18" t="s">
        <v>2</v>
      </c>
    </row>
    <row r="65" spans="1:15" ht="15" x14ac:dyDescent="0.2">
      <c r="B65" s="6" t="s">
        <v>30</v>
      </c>
      <c r="C65" s="9"/>
      <c r="D65" s="9"/>
      <c r="E65" s="9"/>
      <c r="F65" s="9"/>
      <c r="G65" s="9"/>
      <c r="H65" s="9"/>
      <c r="I65" s="9"/>
      <c r="J65" s="20" t="s">
        <v>2</v>
      </c>
      <c r="K65" s="20" t="s">
        <v>2</v>
      </c>
      <c r="L65" s="20" t="s">
        <v>2</v>
      </c>
      <c r="M65" s="20" t="s">
        <v>2</v>
      </c>
      <c r="N65" s="20" t="s">
        <v>2</v>
      </c>
      <c r="O65" s="21" t="s">
        <v>2</v>
      </c>
    </row>
    <row r="66" spans="1:15" s="3" customFormat="1" ht="27.75" x14ac:dyDescent="0.2">
      <c r="B66" s="31" t="s">
        <v>104</v>
      </c>
      <c r="C66" s="32" t="s">
        <v>43</v>
      </c>
      <c r="D66" s="29">
        <f>'6.3'!D9</f>
        <v>0</v>
      </c>
      <c r="E66" s="29">
        <f>'6.3'!E9</f>
        <v>0</v>
      </c>
      <c r="F66" s="30">
        <f>IF(D66=0,0,E66/D66)</f>
        <v>0</v>
      </c>
      <c r="G66" s="140" t="str">
        <f>'6.3'!G9</f>
        <v>прямая</v>
      </c>
      <c r="H66" s="28">
        <f>'6.3'!H9</f>
        <v>3.0906749999999996</v>
      </c>
      <c r="I66" s="27">
        <f>IF(G66="прямая",IF(F66&gt;120%,J66,IF(F66&lt;80%,N66,L66)),IF(F66&lt;80%,J66,IF(F66&gt;120%,N66,L66)))</f>
        <v>3</v>
      </c>
      <c r="J66" s="32">
        <v>1</v>
      </c>
      <c r="K66" s="32" t="str">
        <f t="shared" ref="K66:K84" si="4">IF($G66="прямая","гр.4&gt;120%",IF($G66="обратная","гр.4&lt;80%","???"))</f>
        <v>гр.4&gt;120%</v>
      </c>
      <c r="L66" s="32">
        <v>2</v>
      </c>
      <c r="M66" s="32" t="s">
        <v>44</v>
      </c>
      <c r="N66" s="32">
        <v>3</v>
      </c>
      <c r="O66" s="32" t="str">
        <f t="shared" ref="O66:O84" si="5">IF($G66="прямая","гр.4&lt;80%",IF($G66="обратная","гр.4&gt;120%","???"))</f>
        <v>гр.4&lt;80%</v>
      </c>
    </row>
    <row r="67" spans="1:15" s="3" customFormat="1" x14ac:dyDescent="0.2">
      <c r="B67" s="31" t="s">
        <v>16</v>
      </c>
      <c r="C67" s="26" t="s">
        <v>2</v>
      </c>
      <c r="D67" s="26" t="s">
        <v>2</v>
      </c>
      <c r="E67" s="26" t="s">
        <v>2</v>
      </c>
      <c r="F67" s="34" t="s">
        <v>2</v>
      </c>
      <c r="G67" s="140" t="str">
        <f>'6.3'!G10</f>
        <v>-</v>
      </c>
      <c r="H67" s="27">
        <f>AVERAGE(H68:H73)</f>
        <v>2.1721541666666666</v>
      </c>
      <c r="I67" s="27">
        <f>AVERAGE(I68:I73)</f>
        <v>2</v>
      </c>
      <c r="J67" s="26" t="s">
        <v>2</v>
      </c>
      <c r="K67" s="26" t="s">
        <v>2</v>
      </c>
      <c r="L67" s="26" t="s">
        <v>2</v>
      </c>
      <c r="M67" s="26" t="s">
        <v>2</v>
      </c>
      <c r="N67" s="26" t="s">
        <v>2</v>
      </c>
      <c r="O67" s="26" t="s">
        <v>2</v>
      </c>
    </row>
    <row r="68" spans="1:15" ht="51.75" customHeight="1" outlineLevel="1" x14ac:dyDescent="0.2">
      <c r="A68" s="64" t="s">
        <v>108</v>
      </c>
      <c r="B68" s="5" t="s">
        <v>17</v>
      </c>
      <c r="C68" s="8" t="s">
        <v>15</v>
      </c>
      <c r="D68" s="14">
        <f>'6.3'!D11</f>
        <v>1</v>
      </c>
      <c r="E68" s="14">
        <f>'6.3'!E11</f>
        <v>1</v>
      </c>
      <c r="F68" s="22">
        <f t="shared" ref="F68:F73" si="6">IF(D68=0,0,E68/D68)</f>
        <v>1</v>
      </c>
      <c r="G68" s="141" t="str">
        <f>'6.3'!G11</f>
        <v>обратная</v>
      </c>
      <c r="H68" s="177">
        <f>'6.3'!H11</f>
        <v>1.94045</v>
      </c>
      <c r="I68" s="13">
        <f t="shared" ref="I68:I73" si="7">IF(G68="прямая",IF(F68&gt;120%,J68,IF(F68&lt;80%,N68,L68)),IF(F68&lt;80%,J68,IF(F68&gt;120%,N68,L68)))</f>
        <v>2</v>
      </c>
      <c r="J68" s="8">
        <v>1</v>
      </c>
      <c r="K68" s="8" t="str">
        <f t="shared" si="4"/>
        <v>гр.4&lt;80%</v>
      </c>
      <c r="L68" s="8">
        <v>2</v>
      </c>
      <c r="M68" s="8" t="s">
        <v>44</v>
      </c>
      <c r="N68" s="8">
        <v>3</v>
      </c>
      <c r="O68" s="8" t="str">
        <f t="shared" si="5"/>
        <v>гр.4&gt;120%</v>
      </c>
    </row>
    <row r="69" spans="1:15" ht="45.75" customHeight="1" outlineLevel="1" x14ac:dyDescent="0.2">
      <c r="A69" s="57" t="s">
        <v>108</v>
      </c>
      <c r="B69" s="5" t="s">
        <v>18</v>
      </c>
      <c r="C69" s="8" t="s">
        <v>15</v>
      </c>
      <c r="D69" s="14">
        <f>'6.3'!D12</f>
        <v>1</v>
      </c>
      <c r="E69" s="14">
        <f>'6.3'!E12</f>
        <v>1</v>
      </c>
      <c r="F69" s="22">
        <f t="shared" si="6"/>
        <v>1</v>
      </c>
      <c r="G69" s="141" t="str">
        <f>'6.3'!G12</f>
        <v>прямая</v>
      </c>
      <c r="H69" s="177">
        <f>'6.3'!H12</f>
        <v>2.0604499999999994</v>
      </c>
      <c r="I69" s="13">
        <f t="shared" si="7"/>
        <v>2</v>
      </c>
      <c r="J69" s="8">
        <v>1</v>
      </c>
      <c r="K69" s="8" t="str">
        <f t="shared" si="4"/>
        <v>гр.4&gt;120%</v>
      </c>
      <c r="L69" s="8">
        <v>2</v>
      </c>
      <c r="M69" s="8" t="s">
        <v>44</v>
      </c>
      <c r="N69" s="8">
        <v>3</v>
      </c>
      <c r="O69" s="8" t="str">
        <f t="shared" si="5"/>
        <v>гр.4&lt;80%</v>
      </c>
    </row>
    <row r="70" spans="1:15" ht="54.75" customHeight="1" outlineLevel="1" x14ac:dyDescent="0.2">
      <c r="A70" s="57" t="s">
        <v>108</v>
      </c>
      <c r="B70" s="5" t="s">
        <v>19</v>
      </c>
      <c r="C70" s="8" t="s">
        <v>15</v>
      </c>
      <c r="D70" s="14">
        <f>'6.3'!D13</f>
        <v>1</v>
      </c>
      <c r="E70" s="14">
        <f>'6.3'!E13</f>
        <v>1</v>
      </c>
      <c r="F70" s="22">
        <f t="shared" si="6"/>
        <v>1</v>
      </c>
      <c r="G70" s="141" t="str">
        <f>'6.3'!G13</f>
        <v>обратная</v>
      </c>
      <c r="H70" s="177">
        <f>'6.3'!H13</f>
        <v>1.94045</v>
      </c>
      <c r="I70" s="13">
        <f t="shared" si="7"/>
        <v>2</v>
      </c>
      <c r="J70" s="8">
        <v>1</v>
      </c>
      <c r="K70" s="8" t="str">
        <f t="shared" si="4"/>
        <v>гр.4&lt;80%</v>
      </c>
      <c r="L70" s="8">
        <v>2</v>
      </c>
      <c r="M70" s="8" t="s">
        <v>44</v>
      </c>
      <c r="N70" s="8">
        <v>3</v>
      </c>
      <c r="O70" s="8" t="str">
        <f t="shared" si="5"/>
        <v>гр.4&gt;120%</v>
      </c>
    </row>
    <row r="71" spans="1:15" ht="56.25" customHeight="1" outlineLevel="1" x14ac:dyDescent="0.2">
      <c r="A71" s="57" t="s">
        <v>108</v>
      </c>
      <c r="B71" s="5" t="s">
        <v>20</v>
      </c>
      <c r="C71" s="8" t="s">
        <v>15</v>
      </c>
      <c r="D71" s="14">
        <f>'6.3'!D14</f>
        <v>1</v>
      </c>
      <c r="E71" s="14">
        <f>'6.3'!E14</f>
        <v>1</v>
      </c>
      <c r="F71" s="22">
        <f t="shared" si="6"/>
        <v>1</v>
      </c>
      <c r="G71" s="141" t="str">
        <f>'6.3'!G14</f>
        <v>обратная</v>
      </c>
      <c r="H71" s="177">
        <f>'6.3'!H14</f>
        <v>1.94045</v>
      </c>
      <c r="I71" s="13">
        <f t="shared" si="7"/>
        <v>2</v>
      </c>
      <c r="J71" s="8">
        <v>1</v>
      </c>
      <c r="K71" s="8" t="str">
        <f t="shared" si="4"/>
        <v>гр.4&lt;80%</v>
      </c>
      <c r="L71" s="8">
        <v>2</v>
      </c>
      <c r="M71" s="8" t="s">
        <v>44</v>
      </c>
      <c r="N71" s="8">
        <v>3</v>
      </c>
      <c r="O71" s="8" t="str">
        <f t="shared" si="5"/>
        <v>гр.4&gt;120%</v>
      </c>
    </row>
    <row r="72" spans="1:15" ht="39" customHeight="1" outlineLevel="1" x14ac:dyDescent="0.2">
      <c r="A72" s="57" t="s">
        <v>108</v>
      </c>
      <c r="B72" s="5" t="s">
        <v>21</v>
      </c>
      <c r="C72" s="8" t="s">
        <v>15</v>
      </c>
      <c r="D72" s="14">
        <f>'6.3'!D15</f>
        <v>1</v>
      </c>
      <c r="E72" s="14">
        <f>'6.3'!E15</f>
        <v>1</v>
      </c>
      <c r="F72" s="22">
        <f t="shared" si="6"/>
        <v>1</v>
      </c>
      <c r="G72" s="141" t="str">
        <f>'6.3'!G15</f>
        <v>прямая</v>
      </c>
      <c r="H72" s="177">
        <f>'6.3'!H15</f>
        <v>2.0604499999999994</v>
      </c>
      <c r="I72" s="13">
        <f t="shared" si="7"/>
        <v>2</v>
      </c>
      <c r="J72" s="8">
        <v>1</v>
      </c>
      <c r="K72" s="8" t="str">
        <f t="shared" si="4"/>
        <v>гр.4&gt;120%</v>
      </c>
      <c r="L72" s="8">
        <v>2</v>
      </c>
      <c r="M72" s="8" t="s">
        <v>44</v>
      </c>
      <c r="N72" s="8">
        <v>3</v>
      </c>
      <c r="O72" s="8" t="str">
        <f t="shared" si="5"/>
        <v>гр.4&lt;80%</v>
      </c>
    </row>
    <row r="73" spans="1:15" ht="25.5" outlineLevel="1" x14ac:dyDescent="0.2">
      <c r="B73" s="62" t="s">
        <v>116</v>
      </c>
      <c r="C73" s="8" t="s">
        <v>39</v>
      </c>
      <c r="D73" s="12">
        <f>'6.3'!D16</f>
        <v>1</v>
      </c>
      <c r="E73" s="12">
        <f>'6.3'!E16</f>
        <v>1</v>
      </c>
      <c r="F73" s="22">
        <f t="shared" si="6"/>
        <v>1</v>
      </c>
      <c r="G73" s="141" t="str">
        <f>'6.3'!G16</f>
        <v>прямая</v>
      </c>
      <c r="H73" s="177">
        <f>'6.3'!H16</f>
        <v>3.0906749999999996</v>
      </c>
      <c r="I73" s="13">
        <f t="shared" si="7"/>
        <v>2</v>
      </c>
      <c r="J73" s="8">
        <v>1</v>
      </c>
      <c r="K73" s="8" t="str">
        <f t="shared" si="4"/>
        <v>гр.4&gt;120%</v>
      </c>
      <c r="L73" s="8">
        <v>2</v>
      </c>
      <c r="M73" s="8" t="s">
        <v>44</v>
      </c>
      <c r="N73" s="8">
        <v>3</v>
      </c>
      <c r="O73" s="8" t="str">
        <f t="shared" si="5"/>
        <v>гр.4&lt;80%</v>
      </c>
    </row>
    <row r="74" spans="1:15" s="3" customFormat="1" x14ac:dyDescent="0.2">
      <c r="B74" s="31" t="s">
        <v>22</v>
      </c>
      <c r="C74" s="26" t="s">
        <v>2</v>
      </c>
      <c r="D74" s="26" t="s">
        <v>2</v>
      </c>
      <c r="E74" s="26" t="s">
        <v>2</v>
      </c>
      <c r="F74" s="34" t="s">
        <v>2</v>
      </c>
      <c r="G74" s="141" t="str">
        <f>'6.3'!G17</f>
        <v>-</v>
      </c>
      <c r="H74" s="27">
        <f>AVERAGE(H75:H76)</f>
        <v>2.5155624999999997</v>
      </c>
      <c r="I74" s="27">
        <f>AVERAGE(I75:I76)</f>
        <v>2.5</v>
      </c>
      <c r="J74" s="26" t="s">
        <v>2</v>
      </c>
      <c r="K74" s="26" t="s">
        <v>2</v>
      </c>
      <c r="L74" s="26" t="s">
        <v>2</v>
      </c>
      <c r="M74" s="26" t="s">
        <v>2</v>
      </c>
      <c r="N74" s="26" t="s">
        <v>2</v>
      </c>
      <c r="O74" s="26" t="s">
        <v>2</v>
      </c>
    </row>
    <row r="75" spans="1:15" ht="30" customHeight="1" outlineLevel="1" x14ac:dyDescent="0.2">
      <c r="A75" s="57" t="s">
        <v>109</v>
      </c>
      <c r="B75" s="5" t="s">
        <v>49</v>
      </c>
      <c r="C75" s="8" t="s">
        <v>48</v>
      </c>
      <c r="D75" s="12">
        <f>'6.3'!D18</f>
        <v>1</v>
      </c>
      <c r="E75" s="12">
        <f>'6.3'!E18</f>
        <v>1</v>
      </c>
      <c r="F75" s="22">
        <f>IF(D75=0,0,E75/D75)</f>
        <v>1</v>
      </c>
      <c r="G75" s="141" t="str">
        <f>'6.3'!G18</f>
        <v>обратная</v>
      </c>
      <c r="H75" s="177">
        <f>'6.3'!H18</f>
        <v>1.94045</v>
      </c>
      <c r="I75" s="13">
        <f>IF(G75="прямая",IF(F75&gt;120%,J75,IF(F75&lt;80%,N75,L75)),IF(F75&lt;80%,J75,IF(F75&gt;120%,N75,L75)))</f>
        <v>2</v>
      </c>
      <c r="J75" s="8">
        <v>1</v>
      </c>
      <c r="K75" s="8" t="str">
        <f t="shared" si="4"/>
        <v>гр.4&lt;80%</v>
      </c>
      <c r="L75" s="8">
        <v>2</v>
      </c>
      <c r="M75" s="8" t="s">
        <v>44</v>
      </c>
      <c r="N75" s="8">
        <v>3</v>
      </c>
      <c r="O75" s="8" t="str">
        <f t="shared" si="5"/>
        <v>гр.4&gt;120%</v>
      </c>
    </row>
    <row r="76" spans="1:15" ht="25.5" outlineLevel="1" x14ac:dyDescent="0.2">
      <c r="B76" s="5" t="s">
        <v>23</v>
      </c>
      <c r="C76" s="8" t="s">
        <v>2</v>
      </c>
      <c r="D76" s="8" t="s">
        <v>2</v>
      </c>
      <c r="E76" s="8" t="s">
        <v>2</v>
      </c>
      <c r="F76" s="8" t="s">
        <v>2</v>
      </c>
      <c r="G76" s="141" t="str">
        <f>'6.3'!G19</f>
        <v>-</v>
      </c>
      <c r="H76" s="13">
        <f>AVERAGE(H77:H79)</f>
        <v>3.0906749999999996</v>
      </c>
      <c r="I76" s="13">
        <f>AVERAGE(I77:I79)</f>
        <v>3</v>
      </c>
      <c r="J76" s="8" t="s">
        <v>2</v>
      </c>
      <c r="K76" s="8" t="s">
        <v>2</v>
      </c>
      <c r="L76" s="8" t="s">
        <v>2</v>
      </c>
      <c r="M76" s="8" t="s">
        <v>2</v>
      </c>
      <c r="N76" s="8" t="s">
        <v>2</v>
      </c>
      <c r="O76" s="8" t="s">
        <v>2</v>
      </c>
    </row>
    <row r="77" spans="1:15" ht="15" outlineLevel="1" x14ac:dyDescent="0.2">
      <c r="B77" s="5" t="s">
        <v>105</v>
      </c>
      <c r="C77" s="8" t="s">
        <v>50</v>
      </c>
      <c r="D77" s="12">
        <f>'6.3'!D20</f>
        <v>0</v>
      </c>
      <c r="E77" s="12">
        <f>'6.3'!E20</f>
        <v>0</v>
      </c>
      <c r="F77" s="22">
        <f>IF(D77=0,0,E77/D77)</f>
        <v>0</v>
      </c>
      <c r="G77" s="141" t="str">
        <f>'6.3'!G20</f>
        <v>прямая</v>
      </c>
      <c r="H77" s="177">
        <f>'6.3'!H20</f>
        <v>3.0906749999999996</v>
      </c>
      <c r="I77" s="13">
        <f>IF(G77="прямая",IF(F77&gt;120%,J77,IF(F77&lt;80%,N77,L77)),IF(F77&lt;80%,J77,IF(F77&gt;120%,N77,L77)))</f>
        <v>3</v>
      </c>
      <c r="J77" s="8">
        <v>1</v>
      </c>
      <c r="K77" s="8" t="str">
        <f t="shared" si="4"/>
        <v>гр.4&gt;120%</v>
      </c>
      <c r="L77" s="8">
        <v>2</v>
      </c>
      <c r="M77" s="8" t="s">
        <v>44</v>
      </c>
      <c r="N77" s="8">
        <v>3</v>
      </c>
      <c r="O77" s="8" t="str">
        <f t="shared" si="5"/>
        <v>гр.4&lt;80%</v>
      </c>
    </row>
    <row r="78" spans="1:15" ht="15" outlineLevel="1" x14ac:dyDescent="0.2">
      <c r="B78" s="5" t="s">
        <v>106</v>
      </c>
      <c r="C78" s="8" t="s">
        <v>50</v>
      </c>
      <c r="D78" s="12">
        <f>'6.3'!D21</f>
        <v>0</v>
      </c>
      <c r="E78" s="12">
        <f>'6.3'!E21</f>
        <v>0</v>
      </c>
      <c r="F78" s="22">
        <f>IF(D78=0,0,E78/D78)</f>
        <v>0</v>
      </c>
      <c r="G78" s="141" t="str">
        <f>'6.3'!G21</f>
        <v>прямая</v>
      </c>
      <c r="H78" s="177">
        <f>'6.3'!H21</f>
        <v>3.0906749999999996</v>
      </c>
      <c r="I78" s="13">
        <f>IF(G78="прямая",IF(F78&gt;120%,J78,IF(F78&lt;80%,N78,L78)),IF(F78&lt;80%,J78,IF(F78&gt;120%,N78,L78)))</f>
        <v>3</v>
      </c>
      <c r="J78" s="8">
        <v>1</v>
      </c>
      <c r="K78" s="8" t="str">
        <f t="shared" si="4"/>
        <v>гр.4&gt;120%</v>
      </c>
      <c r="L78" s="8">
        <v>2</v>
      </c>
      <c r="M78" s="8" t="s">
        <v>44</v>
      </c>
      <c r="N78" s="8">
        <v>3</v>
      </c>
      <c r="O78" s="8" t="str">
        <f t="shared" si="5"/>
        <v>гр.4&lt;80%</v>
      </c>
    </row>
    <row r="79" spans="1:15" ht="15" outlineLevel="1" x14ac:dyDescent="0.2">
      <c r="B79" s="2" t="s">
        <v>107</v>
      </c>
      <c r="C79" s="8" t="s">
        <v>50</v>
      </c>
      <c r="D79" s="12">
        <f>'6.3'!D22</f>
        <v>0</v>
      </c>
      <c r="E79" s="12">
        <f>'6.3'!E22</f>
        <v>0</v>
      </c>
      <c r="F79" s="22">
        <f>IF(D79=0,0,E79/D79)</f>
        <v>0</v>
      </c>
      <c r="G79" s="141" t="str">
        <f>'6.3'!G22</f>
        <v>прямая</v>
      </c>
      <c r="H79" s="177">
        <f>'6.3'!H22</f>
        <v>3.0906749999999996</v>
      </c>
      <c r="I79" s="13">
        <f>IF(G79="прямая",IF(F79&gt;120%,J79,IF(F79&lt;80%,N79,L79)),IF(F79&lt;80%,J79,IF(F79&gt;120%,N79,L79)))</f>
        <v>3</v>
      </c>
      <c r="J79" s="8">
        <v>1</v>
      </c>
      <c r="K79" s="8" t="str">
        <f t="shared" si="4"/>
        <v>гр.4&gt;120%</v>
      </c>
      <c r="L79" s="8">
        <v>2</v>
      </c>
      <c r="M79" s="8" t="s">
        <v>44</v>
      </c>
      <c r="N79" s="8">
        <v>3</v>
      </c>
      <c r="O79" s="8" t="str">
        <f t="shared" si="5"/>
        <v>гр.4&lt;80%</v>
      </c>
    </row>
    <row r="80" spans="1:15" s="3" customFormat="1" x14ac:dyDescent="0.2">
      <c r="B80" s="31" t="s">
        <v>24</v>
      </c>
      <c r="C80" s="26" t="s">
        <v>2</v>
      </c>
      <c r="D80" s="26" t="s">
        <v>2</v>
      </c>
      <c r="E80" s="26" t="s">
        <v>2</v>
      </c>
      <c r="F80" s="34" t="s">
        <v>2</v>
      </c>
      <c r="G80" s="141" t="str">
        <f>'6.3'!G23</f>
        <v>-</v>
      </c>
      <c r="H80" s="27">
        <f>H81</f>
        <v>0.970225</v>
      </c>
      <c r="I80" s="27">
        <f>I81</f>
        <v>1</v>
      </c>
      <c r="J80" s="26" t="s">
        <v>2</v>
      </c>
      <c r="K80" s="26" t="s">
        <v>2</v>
      </c>
      <c r="L80" s="26" t="s">
        <v>2</v>
      </c>
      <c r="M80" s="26" t="s">
        <v>2</v>
      </c>
      <c r="N80" s="26" t="s">
        <v>2</v>
      </c>
      <c r="O80" s="26" t="s">
        <v>2</v>
      </c>
    </row>
    <row r="81" spans="1:15" ht="25.5" outlineLevel="1" x14ac:dyDescent="0.2">
      <c r="B81" s="5" t="s">
        <v>25</v>
      </c>
      <c r="C81" s="8" t="s">
        <v>50</v>
      </c>
      <c r="D81" s="12">
        <f>'6.3'!D24</f>
        <v>0</v>
      </c>
      <c r="E81" s="12">
        <f>'6.3'!E24</f>
        <v>0</v>
      </c>
      <c r="F81" s="22">
        <f>IF(D81=0,0,E81/D81)</f>
        <v>0</v>
      </c>
      <c r="G81" s="141" t="str">
        <f>'6.3'!G24</f>
        <v>обратная</v>
      </c>
      <c r="H81" s="177">
        <f>'6.3'!H24</f>
        <v>0.970225</v>
      </c>
      <c r="I81" s="13">
        <f>IF(G81="прямая",IF(F81&gt;120%,J81,IF(F81&lt;80%,N81,L81)),IF(F81&lt;80%,J81,IF(F81&gt;120%,N81,L81)))</f>
        <v>1</v>
      </c>
      <c r="J81" s="8">
        <v>1</v>
      </c>
      <c r="K81" s="8" t="str">
        <f t="shared" si="4"/>
        <v>гр.4&lt;80%</v>
      </c>
      <c r="L81" s="8">
        <v>2</v>
      </c>
      <c r="M81" s="8" t="s">
        <v>44</v>
      </c>
      <c r="N81" s="8">
        <v>3</v>
      </c>
      <c r="O81" s="8" t="str">
        <f t="shared" si="5"/>
        <v>гр.4&gt;120%</v>
      </c>
    </row>
    <row r="82" spans="1:15" s="3" customFormat="1" ht="38.25" x14ac:dyDescent="0.2">
      <c r="B82" s="31" t="s">
        <v>26</v>
      </c>
      <c r="C82" s="26" t="s">
        <v>2</v>
      </c>
      <c r="D82" s="26" t="s">
        <v>2</v>
      </c>
      <c r="E82" s="26" t="s">
        <v>2</v>
      </c>
      <c r="F82" s="34" t="s">
        <v>2</v>
      </c>
      <c r="G82" s="141" t="str">
        <f>'6.3'!G25</f>
        <v>-</v>
      </c>
      <c r="H82" s="27">
        <f>AVERAGE(H83:H84)</f>
        <v>2.0304499999999996</v>
      </c>
      <c r="I82" s="27">
        <f>AVERAGE(I83:I84)</f>
        <v>2</v>
      </c>
      <c r="J82" s="26" t="s">
        <v>2</v>
      </c>
      <c r="K82" s="26" t="s">
        <v>2</v>
      </c>
      <c r="L82" s="26" t="s">
        <v>2</v>
      </c>
      <c r="M82" s="26" t="s">
        <v>2</v>
      </c>
      <c r="N82" s="26" t="s">
        <v>2</v>
      </c>
      <c r="O82" s="26" t="s">
        <v>2</v>
      </c>
    </row>
    <row r="83" spans="1:15" ht="25.5" outlineLevel="1" x14ac:dyDescent="0.2">
      <c r="A83" s="57"/>
      <c r="B83" s="5" t="s">
        <v>51</v>
      </c>
      <c r="C83" s="8">
        <f>-A84</f>
        <v>0</v>
      </c>
      <c r="D83" s="12">
        <f>'6.3'!D26</f>
        <v>0</v>
      </c>
      <c r="E83" s="12">
        <f>'6.3'!E26</f>
        <v>0</v>
      </c>
      <c r="F83" s="22">
        <f>IF(D83=0,0,E83/D83)</f>
        <v>0</v>
      </c>
      <c r="G83" s="141" t="str">
        <f>'6.3'!G26</f>
        <v>обратная</v>
      </c>
      <c r="H83" s="177">
        <f>'6.3'!H26</f>
        <v>0.970225</v>
      </c>
      <c r="I83" s="13">
        <f>IF(G83="прямая",IF(F83&gt;120%,J83,IF(F83&lt;80%,N83,L83)),IF(F83&lt;80%,J83,IF(F83&gt;120%,N83,L83)))</f>
        <v>1</v>
      </c>
      <c r="J83" s="8">
        <v>1</v>
      </c>
      <c r="K83" s="8" t="str">
        <f t="shared" si="4"/>
        <v>гр.4&lt;80%</v>
      </c>
      <c r="L83" s="8">
        <v>2</v>
      </c>
      <c r="M83" s="8" t="s">
        <v>44</v>
      </c>
      <c r="N83" s="8">
        <v>3</v>
      </c>
      <c r="O83" s="8" t="str">
        <f t="shared" si="5"/>
        <v>гр.4&gt;120%</v>
      </c>
    </row>
    <row r="84" spans="1:15" ht="51" outlineLevel="1" x14ac:dyDescent="0.2">
      <c r="B84" s="5" t="s">
        <v>52</v>
      </c>
      <c r="C84" s="8" t="s">
        <v>15</v>
      </c>
      <c r="D84" s="12">
        <f>'6.3'!D27</f>
        <v>0</v>
      </c>
      <c r="E84" s="12">
        <f>'6.3'!E27</f>
        <v>0</v>
      </c>
      <c r="F84" s="22">
        <f>IF(D84=0,0,E84/D84)</f>
        <v>0</v>
      </c>
      <c r="G84" s="141" t="str">
        <f>'6.3'!G27</f>
        <v>прямая</v>
      </c>
      <c r="H84" s="177">
        <f>'6.3'!H27</f>
        <v>3.0906749999999996</v>
      </c>
      <c r="I84" s="13">
        <f>IF(G84="прямая",IF(F84&gt;120%,J84,IF(F84&lt;80%,N84,L84)),IF(F84&lt;80%,J84,IF(F84&gt;120%,N84,L84)))</f>
        <v>3</v>
      </c>
      <c r="J84" s="8">
        <v>1</v>
      </c>
      <c r="K84" s="8" t="str">
        <f t="shared" si="4"/>
        <v>гр.4&gt;120%</v>
      </c>
      <c r="L84" s="8">
        <v>2</v>
      </c>
      <c r="M84" s="8" t="s">
        <v>44</v>
      </c>
      <c r="N84" s="8">
        <v>3</v>
      </c>
      <c r="O84" s="8" t="str">
        <f t="shared" si="5"/>
        <v>гр.4&lt;80%</v>
      </c>
    </row>
    <row r="85" spans="1:15" s="3" customFormat="1" x14ac:dyDescent="0.2">
      <c r="B85" s="17" t="s">
        <v>27</v>
      </c>
      <c r="C85" s="18" t="s">
        <v>2</v>
      </c>
      <c r="D85" s="18" t="s">
        <v>2</v>
      </c>
      <c r="E85" s="18" t="s">
        <v>2</v>
      </c>
      <c r="F85" s="18" t="s">
        <v>2</v>
      </c>
      <c r="G85" s="18" t="s">
        <v>2</v>
      </c>
      <c r="H85" s="19">
        <f>AVERAGE(H66,H67,H74,H80,H82)</f>
        <v>2.1558133333333331</v>
      </c>
      <c r="I85" s="19">
        <f>AVERAGE(I66,I67,I74,I80,I82)</f>
        <v>2.1</v>
      </c>
      <c r="J85" s="18" t="s">
        <v>2</v>
      </c>
      <c r="K85" s="18" t="s">
        <v>2</v>
      </c>
      <c r="L85" s="18" t="s">
        <v>2</v>
      </c>
      <c r="M85" s="18" t="s">
        <v>2</v>
      </c>
      <c r="N85" s="18" t="s">
        <v>2</v>
      </c>
      <c r="O85" s="18" t="s">
        <v>2</v>
      </c>
    </row>
    <row r="86" spans="1:15" ht="15" x14ac:dyDescent="0.2">
      <c r="B86" s="6" t="s">
        <v>53</v>
      </c>
      <c r="C86" s="9"/>
      <c r="D86" s="9"/>
      <c r="E86" s="9"/>
      <c r="F86" s="9"/>
      <c r="G86" s="9"/>
      <c r="H86" s="20">
        <f>0.1*H42+0.7*H64+0.2*H85</f>
        <v>1.0796546111111109</v>
      </c>
      <c r="I86" s="20">
        <f>0.1*I42+0.7*I64+0.2*I85</f>
        <v>1.0536111111111111</v>
      </c>
      <c r="J86" s="20"/>
      <c r="K86" s="20"/>
      <c r="L86" s="20"/>
      <c r="M86" s="20"/>
      <c r="N86" s="20"/>
      <c r="O86" s="21"/>
    </row>
    <row r="89" spans="1:15" ht="19.5" x14ac:dyDescent="0.25">
      <c r="B89" s="38" t="s">
        <v>171</v>
      </c>
    </row>
    <row r="90" spans="1:15" ht="54.75" customHeight="1" x14ac:dyDescent="0.2">
      <c r="B90" s="274" t="s">
        <v>47</v>
      </c>
      <c r="C90" s="278" t="s">
        <v>46</v>
      </c>
      <c r="D90" s="274" t="s">
        <v>77</v>
      </c>
      <c r="E90" s="274"/>
      <c r="F90" s="274" t="s">
        <v>78</v>
      </c>
      <c r="G90" s="275" t="s">
        <v>144</v>
      </c>
      <c r="H90" s="274" t="s">
        <v>94</v>
      </c>
      <c r="I90" s="274" t="s">
        <v>79</v>
      </c>
    </row>
    <row r="91" spans="1:15" ht="30.75" customHeight="1" x14ac:dyDescent="0.2">
      <c r="B91" s="274"/>
      <c r="C91" s="279"/>
      <c r="D91" s="4" t="s">
        <v>32</v>
      </c>
      <c r="E91" s="4" t="s">
        <v>31</v>
      </c>
      <c r="F91" s="274"/>
      <c r="G91" s="275"/>
      <c r="H91" s="274"/>
      <c r="I91" s="274"/>
    </row>
    <row r="92" spans="1:15" ht="33" customHeight="1" x14ac:dyDescent="0.25">
      <c r="B92" s="162" t="s">
        <v>183</v>
      </c>
      <c r="C92" s="24" t="s">
        <v>2</v>
      </c>
      <c r="D92" s="196">
        <f>D8</f>
        <v>1.1864406779661017E-2</v>
      </c>
      <c r="E92" s="196">
        <f>E8</f>
        <v>8.3216374269005858E-3</v>
      </c>
      <c r="F92" s="14">
        <f>C110</f>
        <v>0.3</v>
      </c>
      <c r="G92" s="48" t="str">
        <f>IF(OR(E92&lt;D92*(1+F92),E92=D92*(1+F92)),"достигнуто",IF(OR(E92&lt;D92*(1-F92),E92=D92*(1-F92)),"достигнуто с улучшением","не достигнуто"))</f>
        <v>достигнуто</v>
      </c>
      <c r="H92" s="14" t="s">
        <v>95</v>
      </c>
      <c r="I92" s="47">
        <f>IF(H92="-",-1,IF(G92="достигнуто",0,IF(G92="не достигнуто",-1,1)))</f>
        <v>0</v>
      </c>
      <c r="J92" s="172" t="s">
        <v>197</v>
      </c>
    </row>
    <row r="93" spans="1:15" ht="29.25" customHeight="1" x14ac:dyDescent="0.25">
      <c r="B93" s="162" t="s">
        <v>184</v>
      </c>
      <c r="C93" s="24" t="s">
        <v>2</v>
      </c>
      <c r="D93" s="36">
        <f>D17</f>
        <v>1</v>
      </c>
      <c r="E93" s="36">
        <f>E17</f>
        <v>1</v>
      </c>
      <c r="F93" s="14">
        <f>C110</f>
        <v>0.3</v>
      </c>
      <c r="G93" s="48" t="str">
        <f>IF(OR(E93&lt;D93*(1+F93),E93=D93*(1+F93)),"достигнуто",IF(OR(E93&lt;D93*(1-F93),E93=D93*(1-F93)),"достигнуто с улучшением","не достигнуто"))</f>
        <v>достигнуто</v>
      </c>
      <c r="H93" s="14" t="s">
        <v>95</v>
      </c>
      <c r="I93" s="47">
        <f>IF(H93="-",-1,IF(G93="достигнуто",0,IF(G93="не достигнуто",-1,1)))</f>
        <v>0</v>
      </c>
      <c r="J93" s="285" t="s">
        <v>217</v>
      </c>
    </row>
    <row r="94" spans="1:15" ht="28.5" customHeight="1" x14ac:dyDescent="0.25">
      <c r="B94" s="162" t="s">
        <v>185</v>
      </c>
      <c r="C94" s="24" t="s">
        <v>2</v>
      </c>
      <c r="D94" s="36">
        <f>H86</f>
        <v>1.0796546111111109</v>
      </c>
      <c r="E94" s="36">
        <f>I86</f>
        <v>1.0536111111111111</v>
      </c>
      <c r="F94" s="14">
        <f>C110</f>
        <v>0.3</v>
      </c>
      <c r="G94" s="48" t="str">
        <f>IF(OR(E94&lt;D94*(1+F94),E94=D94*(1+F94)),"достигнуто",IF(OR(E94&lt;D94*(1-F94),E94=D94*(1-F94)),"достигнуто с улучшением","не достигнуто"))</f>
        <v>достигнуто</v>
      </c>
      <c r="H94" s="14" t="s">
        <v>95</v>
      </c>
      <c r="I94" s="47">
        <f>IF(H94="-",-1,IF(G94="достигнуто",0,IF(G94="не достигнуто",-1,1)))</f>
        <v>0</v>
      </c>
      <c r="J94" s="285"/>
    </row>
    <row r="96" spans="1:15" x14ac:dyDescent="0.2">
      <c r="B96" s="41" t="s">
        <v>80</v>
      </c>
    </row>
    <row r="97" spans="2:7" ht="14.25" x14ac:dyDescent="0.25">
      <c r="B97" s="162" t="s">
        <v>182</v>
      </c>
      <c r="C97" s="184">
        <f>I92*C115+I93*D115</f>
        <v>0</v>
      </c>
    </row>
    <row r="99" spans="2:7" x14ac:dyDescent="0.2">
      <c r="B99" s="41" t="s">
        <v>81</v>
      </c>
    </row>
    <row r="100" spans="2:7" ht="25.5" x14ac:dyDescent="0.2">
      <c r="B100" s="4" t="s">
        <v>70</v>
      </c>
      <c r="C100" s="4" t="s">
        <v>68</v>
      </c>
      <c r="D100" s="4" t="s">
        <v>69</v>
      </c>
    </row>
    <row r="101" spans="2:7" x14ac:dyDescent="0.2">
      <c r="B101" s="40" t="s">
        <v>63</v>
      </c>
      <c r="C101" s="39"/>
      <c r="D101" s="39"/>
    </row>
    <row r="102" spans="2:7" x14ac:dyDescent="0.2">
      <c r="B102" s="44" t="s">
        <v>64</v>
      </c>
      <c r="C102" s="42">
        <v>0.25</v>
      </c>
      <c r="D102" s="282">
        <v>0.15</v>
      </c>
    </row>
    <row r="103" spans="2:7" x14ac:dyDescent="0.2">
      <c r="B103" s="44" t="s">
        <v>65</v>
      </c>
      <c r="C103" s="42">
        <v>0.2</v>
      </c>
      <c r="D103" s="283"/>
    </row>
    <row r="104" spans="2:7" ht="38.25" x14ac:dyDescent="0.2">
      <c r="B104" s="44" t="s">
        <v>66</v>
      </c>
      <c r="C104" s="43" t="s">
        <v>71</v>
      </c>
      <c r="D104" s="284"/>
    </row>
    <row r="105" spans="2:7" x14ac:dyDescent="0.2">
      <c r="B105" s="40" t="s">
        <v>61</v>
      </c>
      <c r="C105" s="39"/>
      <c r="D105" s="39"/>
    </row>
    <row r="106" spans="2:7" x14ac:dyDescent="0.2">
      <c r="B106" s="44" t="s">
        <v>67</v>
      </c>
      <c r="C106" s="276">
        <v>0.3</v>
      </c>
      <c r="D106" s="277"/>
    </row>
    <row r="107" spans="2:7" x14ac:dyDescent="0.2">
      <c r="B107" s="44" t="s">
        <v>66</v>
      </c>
      <c r="C107" s="276">
        <v>0.25</v>
      </c>
      <c r="D107" s="277"/>
    </row>
    <row r="108" spans="2:7" x14ac:dyDescent="0.2">
      <c r="B108" s="40" t="s">
        <v>62</v>
      </c>
      <c r="C108" s="39"/>
      <c r="D108" s="39"/>
      <c r="E108" s="178"/>
      <c r="F108" s="178"/>
      <c r="G108" s="178"/>
    </row>
    <row r="109" spans="2:7" x14ac:dyDescent="0.2">
      <c r="B109" s="161" t="s">
        <v>186</v>
      </c>
      <c r="C109" s="276">
        <v>0.35</v>
      </c>
      <c r="D109" s="277"/>
      <c r="E109" s="179" t="s">
        <v>194</v>
      </c>
      <c r="F109" s="179"/>
      <c r="G109" s="180"/>
    </row>
    <row r="110" spans="2:7" x14ac:dyDescent="0.2">
      <c r="B110" s="161" t="s">
        <v>187</v>
      </c>
      <c r="C110" s="276">
        <v>0.3</v>
      </c>
      <c r="D110" s="277"/>
      <c r="E110" s="179" t="s">
        <v>195</v>
      </c>
    </row>
    <row r="111" spans="2:7" ht="27" customHeight="1" x14ac:dyDescent="0.2">
      <c r="B111" s="161" t="s">
        <v>196</v>
      </c>
      <c r="C111" s="280" t="s">
        <v>72</v>
      </c>
      <c r="D111" s="281"/>
    </row>
    <row r="113" spans="2:4" x14ac:dyDescent="0.2">
      <c r="B113" s="41" t="s">
        <v>92</v>
      </c>
    </row>
    <row r="114" spans="2:4" ht="25.5" x14ac:dyDescent="0.2">
      <c r="B114" s="4" t="s">
        <v>76</v>
      </c>
      <c r="C114" s="4" t="s">
        <v>73</v>
      </c>
      <c r="D114" s="4" t="s">
        <v>74</v>
      </c>
    </row>
    <row r="115" spans="2:4" x14ac:dyDescent="0.2">
      <c r="B115" s="46" t="s">
        <v>75</v>
      </c>
      <c r="C115" s="45">
        <v>0.65</v>
      </c>
      <c r="D115" s="45">
        <v>0.35</v>
      </c>
    </row>
    <row r="117" spans="2:4" ht="19.5" x14ac:dyDescent="0.25">
      <c r="B117" s="38" t="s">
        <v>172</v>
      </c>
    </row>
    <row r="120" spans="2:4" x14ac:dyDescent="0.2">
      <c r="B120" s="3" t="s">
        <v>82</v>
      </c>
    </row>
    <row r="121" spans="2:4" x14ac:dyDescent="0.2">
      <c r="B121" s="2" t="s">
        <v>85</v>
      </c>
      <c r="C121" s="51">
        <f>C97*$C$122</f>
        <v>0</v>
      </c>
    </row>
    <row r="122" spans="2:4" ht="25.5" x14ac:dyDescent="0.2">
      <c r="B122" s="118" t="s">
        <v>86</v>
      </c>
      <c r="C122" s="52">
        <f>C128</f>
        <v>0.02</v>
      </c>
    </row>
    <row r="123" spans="2:4" x14ac:dyDescent="0.2">
      <c r="B123" s="55"/>
      <c r="C123" s="55"/>
      <c r="D123" s="55"/>
    </row>
    <row r="125" spans="2:4" x14ac:dyDescent="0.2">
      <c r="B125" s="41" t="s">
        <v>87</v>
      </c>
    </row>
    <row r="126" spans="2:4" x14ac:dyDescent="0.2">
      <c r="B126" s="119" t="s">
        <v>84</v>
      </c>
      <c r="C126" s="120" t="s">
        <v>2</v>
      </c>
    </row>
    <row r="127" spans="2:4" x14ac:dyDescent="0.2">
      <c r="B127" s="119" t="s">
        <v>148</v>
      </c>
      <c r="C127" s="50">
        <v>0.01</v>
      </c>
    </row>
    <row r="128" spans="2:4" x14ac:dyDescent="0.2">
      <c r="B128" s="119" t="s">
        <v>149</v>
      </c>
      <c r="C128" s="50">
        <v>0.02</v>
      </c>
    </row>
    <row r="129" spans="2:3" x14ac:dyDescent="0.2">
      <c r="B129" s="53"/>
      <c r="C129" s="54"/>
    </row>
    <row r="130" spans="2:3" x14ac:dyDescent="0.2">
      <c r="B130" s="3" t="s">
        <v>88</v>
      </c>
      <c r="C130" s="54"/>
    </row>
    <row r="131" spans="2:3" x14ac:dyDescent="0.2">
      <c r="B131" s="44" t="s">
        <v>89</v>
      </c>
      <c r="C131" s="50">
        <v>-0.03</v>
      </c>
    </row>
    <row r="132" spans="2:3" ht="38.25" x14ac:dyDescent="0.2">
      <c r="B132" s="44" t="s">
        <v>90</v>
      </c>
      <c r="C132" s="2"/>
    </row>
    <row r="133" spans="2:3" x14ac:dyDescent="0.2">
      <c r="B133" s="49" t="s">
        <v>83</v>
      </c>
      <c r="C133" s="50">
        <v>0.2</v>
      </c>
    </row>
    <row r="134" spans="2:3" x14ac:dyDescent="0.2">
      <c r="B134" s="49" t="s">
        <v>84</v>
      </c>
      <c r="C134" s="50">
        <v>0.15</v>
      </c>
    </row>
    <row r="135" spans="2:3" x14ac:dyDescent="0.2">
      <c r="B135" s="49" t="s">
        <v>91</v>
      </c>
      <c r="C135" s="50">
        <v>0.1</v>
      </c>
    </row>
    <row r="136" spans="2:3" x14ac:dyDescent="0.2">
      <c r="B136" s="170" t="s">
        <v>93</v>
      </c>
    </row>
    <row r="138" spans="2:3" x14ac:dyDescent="0.2">
      <c r="B138" s="61" t="s">
        <v>96</v>
      </c>
    </row>
    <row r="139" spans="2:3" x14ac:dyDescent="0.2">
      <c r="B139" s="61" t="s">
        <v>111</v>
      </c>
    </row>
    <row r="140" spans="2:3" x14ac:dyDescent="0.2">
      <c r="B140" s="61" t="s">
        <v>115</v>
      </c>
    </row>
    <row r="141" spans="2:3" x14ac:dyDescent="0.2">
      <c r="B141" s="61" t="s">
        <v>103</v>
      </c>
    </row>
    <row r="142" spans="2:3" x14ac:dyDescent="0.2">
      <c r="B142" s="61"/>
    </row>
    <row r="143" spans="2:3" x14ac:dyDescent="0.2">
      <c r="B143" s="61"/>
    </row>
    <row r="144" spans="2:3" x14ac:dyDescent="0.2">
      <c r="B144" s="61"/>
    </row>
  </sheetData>
  <mergeCells count="30">
    <mergeCell ref="J93:J94"/>
    <mergeCell ref="B3:B4"/>
    <mergeCell ref="C3:C4"/>
    <mergeCell ref="D3:E3"/>
    <mergeCell ref="J20:O20"/>
    <mergeCell ref="J22:O22"/>
    <mergeCell ref="I20:I21"/>
    <mergeCell ref="C20:C21"/>
    <mergeCell ref="H20:H21"/>
    <mergeCell ref="B11:B12"/>
    <mergeCell ref="C11:C12"/>
    <mergeCell ref="D11:E11"/>
    <mergeCell ref="F11:F17"/>
    <mergeCell ref="I90:I91"/>
    <mergeCell ref="B20:B21"/>
    <mergeCell ref="D20:E20"/>
    <mergeCell ref="C106:D106"/>
    <mergeCell ref="B90:B91"/>
    <mergeCell ref="C90:C91"/>
    <mergeCell ref="D90:E90"/>
    <mergeCell ref="C111:D111"/>
    <mergeCell ref="C107:D107"/>
    <mergeCell ref="C109:D109"/>
    <mergeCell ref="C110:D110"/>
    <mergeCell ref="D102:D104"/>
    <mergeCell ref="F20:F21"/>
    <mergeCell ref="G20:G21"/>
    <mergeCell ref="H90:H91"/>
    <mergeCell ref="G90:G91"/>
    <mergeCell ref="F90:F91"/>
  </mergeCells>
  <phoneticPr fontId="7" type="noConversion"/>
  <dataValidations count="1">
    <dataValidation type="list" allowBlank="1" showInputMessage="1" showErrorMessage="1" sqref="H92:H94">
      <formula1>"+,-"</formula1>
    </dataValidation>
  </dataValidations>
  <pageMargins left="0.74803149606299213" right="0.74803149606299213" top="0.98425196850393704" bottom="0.98425196850393704" header="0.51181102362204722" footer="0.51181102362204722"/>
  <pageSetup paperSize="8" scale="55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view="pageBreakPreview" topLeftCell="A34" zoomScale="75" zoomScaleNormal="75" zoomScaleSheetLayoutView="75" workbookViewId="0">
      <selection activeCell="D51" sqref="D51"/>
    </sheetView>
  </sheetViews>
  <sheetFormatPr defaultRowHeight="12.75" outlineLevelRow="1" x14ac:dyDescent="0.2"/>
  <cols>
    <col min="1" max="1" width="84.125" style="1" customWidth="1"/>
    <col min="2" max="2" width="10.5" style="1" hidden="1" customWidth="1"/>
    <col min="3" max="3" width="10.625" style="1" hidden="1" customWidth="1"/>
    <col min="4" max="4" width="14.125" style="1" customWidth="1"/>
    <col min="5" max="8" width="10.625" style="1" hidden="1" customWidth="1"/>
    <col min="9" max="9" width="14.375" style="1" customWidth="1"/>
    <col min="10" max="16384" width="9" style="1"/>
  </cols>
  <sheetData>
    <row r="1" spans="1:14" ht="34.5" customHeight="1" x14ac:dyDescent="0.2">
      <c r="A1" s="300" t="s">
        <v>265</v>
      </c>
      <c r="B1" s="300"/>
      <c r="C1" s="300"/>
      <c r="D1" s="300"/>
      <c r="E1" s="300"/>
      <c r="F1" s="300"/>
      <c r="G1" s="300"/>
      <c r="H1" s="300"/>
    </row>
    <row r="2" spans="1:14" ht="40.5" customHeight="1" x14ac:dyDescent="0.2">
      <c r="A2" s="300" t="s">
        <v>165</v>
      </c>
      <c r="B2" s="300"/>
      <c r="C2" s="300"/>
      <c r="D2" s="300"/>
      <c r="E2" s="300"/>
      <c r="F2" s="300"/>
      <c r="G2" s="300"/>
      <c r="H2" s="300"/>
      <c r="I2" s="148"/>
      <c r="J2" s="148"/>
      <c r="K2" s="148"/>
      <c r="L2" s="148"/>
      <c r="M2" s="148"/>
      <c r="N2" s="148"/>
    </row>
    <row r="3" spans="1:14" ht="19.5" x14ac:dyDescent="0.25">
      <c r="A3" s="38"/>
      <c r="B3" s="38"/>
      <c r="C3" s="38"/>
    </row>
    <row r="4" spans="1:14" s="68" customFormat="1" ht="45" customHeight="1" x14ac:dyDescent="0.2">
      <c r="A4" s="69" t="s">
        <v>132</v>
      </c>
      <c r="B4" s="181" t="s">
        <v>160</v>
      </c>
      <c r="C4" s="182"/>
      <c r="D4" s="176" t="s">
        <v>160</v>
      </c>
      <c r="E4" s="182"/>
      <c r="F4" s="182"/>
      <c r="G4" s="182"/>
      <c r="H4" s="183"/>
    </row>
    <row r="5" spans="1:14" s="68" customFormat="1" ht="42.75" x14ac:dyDescent="0.2">
      <c r="A5" s="69" t="s">
        <v>133</v>
      </c>
      <c r="B5" s="149" t="s">
        <v>150</v>
      </c>
      <c r="C5" s="121" t="s">
        <v>150</v>
      </c>
      <c r="D5" s="122" t="s">
        <v>268</v>
      </c>
      <c r="E5" s="122" t="s">
        <v>161</v>
      </c>
      <c r="F5" s="121" t="s">
        <v>162</v>
      </c>
      <c r="G5" s="144" t="s">
        <v>163</v>
      </c>
      <c r="H5" s="143" t="s">
        <v>164</v>
      </c>
    </row>
    <row r="6" spans="1:14" s="71" customFormat="1" ht="14.25" x14ac:dyDescent="0.2">
      <c r="A6" s="70">
        <v>1</v>
      </c>
      <c r="B6" s="70">
        <v>2</v>
      </c>
      <c r="C6" s="70">
        <v>3</v>
      </c>
      <c r="D6" s="70">
        <v>2</v>
      </c>
      <c r="E6" s="70">
        <v>3</v>
      </c>
      <c r="F6" s="70">
        <v>4</v>
      </c>
      <c r="G6" s="145">
        <v>5</v>
      </c>
      <c r="H6" s="70">
        <v>6</v>
      </c>
    </row>
    <row r="7" spans="1:14" s="71" customFormat="1" ht="14.25" x14ac:dyDescent="0.2">
      <c r="A7" s="97" t="s">
        <v>28</v>
      </c>
      <c r="B7" s="98"/>
      <c r="C7" s="98"/>
      <c r="D7" s="107"/>
      <c r="E7" s="98"/>
      <c r="F7" s="98"/>
      <c r="G7" s="98"/>
      <c r="H7" s="86"/>
    </row>
    <row r="8" spans="1:14" s="68" customFormat="1" ht="42.75" x14ac:dyDescent="0.2">
      <c r="A8" s="72" t="s">
        <v>38</v>
      </c>
      <c r="B8" s="74">
        <f t="shared" ref="B8:H8" si="0">AVERAGE(B9:B10)</f>
        <v>2.75</v>
      </c>
      <c r="C8" s="74">
        <f>AVERAGE(C9:C10)</f>
        <v>2.25</v>
      </c>
      <c r="D8" s="74">
        <f t="shared" si="0"/>
        <v>2.75</v>
      </c>
      <c r="E8" s="74">
        <f t="shared" si="0"/>
        <v>2.5225</v>
      </c>
      <c r="F8" s="74">
        <f t="shared" si="0"/>
        <v>2.6703374999999996</v>
      </c>
      <c r="G8" s="146">
        <f t="shared" si="0"/>
        <v>2.6310175624999994</v>
      </c>
      <c r="H8" s="74">
        <f t="shared" si="0"/>
        <v>2.6857953259374994</v>
      </c>
    </row>
    <row r="9" spans="1:14" s="71" customFormat="1" ht="42.75" outlineLevel="1" x14ac:dyDescent="0.2">
      <c r="A9" s="75" t="s">
        <v>121</v>
      </c>
      <c r="B9" s="79">
        <v>3</v>
      </c>
      <c r="C9" s="79">
        <v>3</v>
      </c>
      <c r="D9" s="79">
        <f>'6.1'!H8</f>
        <v>3</v>
      </c>
      <c r="E9" s="79">
        <f>D9*(1+0.015)</f>
        <v>3.0449999999999999</v>
      </c>
      <c r="F9" s="79">
        <f t="shared" ref="F9:H9" si="1">E9*(1+0.015)</f>
        <v>3.0906749999999996</v>
      </c>
      <c r="G9" s="79">
        <f t="shared" si="1"/>
        <v>3.1370351249999993</v>
      </c>
      <c r="H9" s="79">
        <f t="shared" si="1"/>
        <v>3.1840906518749987</v>
      </c>
    </row>
    <row r="10" spans="1:14" s="71" customFormat="1" ht="51" customHeight="1" outlineLevel="1" x14ac:dyDescent="0.2">
      <c r="A10" s="75" t="s">
        <v>40</v>
      </c>
      <c r="B10" s="79">
        <f t="shared" ref="B10:C10" si="2">AVERAGE(B11:B14)</f>
        <v>2.5</v>
      </c>
      <c r="C10" s="79">
        <f t="shared" si="2"/>
        <v>1.5</v>
      </c>
      <c r="D10" s="79">
        <f>'6.1'!H9</f>
        <v>2.5</v>
      </c>
      <c r="E10" s="79">
        <f t="shared" ref="E10:H10" si="3">AVERAGE(C10:D10)</f>
        <v>2</v>
      </c>
      <c r="F10" s="79">
        <f t="shared" si="3"/>
        <v>2.25</v>
      </c>
      <c r="G10" s="79">
        <f t="shared" si="3"/>
        <v>2.125</v>
      </c>
      <c r="H10" s="79">
        <f t="shared" si="3"/>
        <v>2.1875</v>
      </c>
    </row>
    <row r="11" spans="1:14" s="71" customFormat="1" ht="34.5" customHeight="1" outlineLevel="1" x14ac:dyDescent="0.2">
      <c r="A11" s="75" t="s">
        <v>41</v>
      </c>
      <c r="B11" s="79">
        <v>2</v>
      </c>
      <c r="C11" s="79">
        <v>2</v>
      </c>
      <c r="D11" s="79">
        <f>'6.1'!H10</f>
        <v>2</v>
      </c>
      <c r="E11" s="79">
        <f t="shared" ref="E11" si="4">D11*(1+0.015)</f>
        <v>2.0299999999999998</v>
      </c>
      <c r="F11" s="79">
        <f t="shared" ref="F11:F14" si="5">E11*(1+0.015)</f>
        <v>2.0604499999999994</v>
      </c>
      <c r="G11" s="79">
        <f t="shared" ref="G11:G14" si="6">F11*(1+0.015)</f>
        <v>2.0913567499999992</v>
      </c>
      <c r="H11" s="79">
        <f t="shared" ref="H11:H14" si="7">G11*(1+0.015)</f>
        <v>2.1227271012499989</v>
      </c>
    </row>
    <row r="12" spans="1:14" s="71" customFormat="1" ht="33" customHeight="1" outlineLevel="1" x14ac:dyDescent="0.2">
      <c r="A12" s="75" t="s">
        <v>4</v>
      </c>
      <c r="B12" s="79">
        <v>3</v>
      </c>
      <c r="C12" s="79">
        <v>1</v>
      </c>
      <c r="D12" s="79">
        <f>'6.1'!H11</f>
        <v>3</v>
      </c>
      <c r="E12" s="79">
        <f t="shared" ref="E12" si="8">D12*(1+0.015)</f>
        <v>3.0449999999999999</v>
      </c>
      <c r="F12" s="79">
        <f t="shared" si="5"/>
        <v>3.0906749999999996</v>
      </c>
      <c r="G12" s="79">
        <f t="shared" si="6"/>
        <v>3.1370351249999993</v>
      </c>
      <c r="H12" s="79">
        <f t="shared" si="7"/>
        <v>3.1840906518749987</v>
      </c>
    </row>
    <row r="13" spans="1:14" s="71" customFormat="1" ht="28.5" outlineLevel="1" x14ac:dyDescent="0.2">
      <c r="A13" s="75" t="s">
        <v>122</v>
      </c>
      <c r="B13" s="79">
        <v>2</v>
      </c>
      <c r="C13" s="79">
        <v>2</v>
      </c>
      <c r="D13" s="79">
        <f>'6.1'!H12</f>
        <v>2</v>
      </c>
      <c r="E13" s="79">
        <f t="shared" ref="E13" si="9">D13*(1+0.015)</f>
        <v>2.0299999999999998</v>
      </c>
      <c r="F13" s="79">
        <f t="shared" si="5"/>
        <v>2.0604499999999994</v>
      </c>
      <c r="G13" s="79">
        <f t="shared" si="6"/>
        <v>2.0913567499999992</v>
      </c>
      <c r="H13" s="79">
        <f t="shared" si="7"/>
        <v>2.1227271012499989</v>
      </c>
    </row>
    <row r="14" spans="1:14" s="71" customFormat="1" ht="33.75" customHeight="1" outlineLevel="1" x14ac:dyDescent="0.2">
      <c r="A14" s="75" t="s">
        <v>123</v>
      </c>
      <c r="B14" s="79">
        <v>3</v>
      </c>
      <c r="C14" s="79">
        <v>1</v>
      </c>
      <c r="D14" s="79">
        <f>'6.1'!H13</f>
        <v>3</v>
      </c>
      <c r="E14" s="79">
        <f t="shared" ref="E14" si="10">D14*(1+0.015)</f>
        <v>3.0449999999999999</v>
      </c>
      <c r="F14" s="79">
        <f t="shared" si="5"/>
        <v>3.0906749999999996</v>
      </c>
      <c r="G14" s="79">
        <f t="shared" si="6"/>
        <v>3.1370351249999993</v>
      </c>
      <c r="H14" s="79">
        <f t="shared" si="7"/>
        <v>3.1840906518749987</v>
      </c>
    </row>
    <row r="15" spans="1:14" s="68" customFormat="1" ht="42.75" x14ac:dyDescent="0.2">
      <c r="A15" s="72" t="s">
        <v>5</v>
      </c>
      <c r="B15" s="74">
        <f t="shared" ref="B15:H15" si="11">AVERAGE(B16:B18)</f>
        <v>2.6666666666666665</v>
      </c>
      <c r="C15" s="74">
        <f t="shared" si="11"/>
        <v>2.6666666666666665</v>
      </c>
      <c r="D15" s="74">
        <f t="shared" si="11"/>
        <v>2.6666666666666665</v>
      </c>
      <c r="E15" s="74">
        <f t="shared" si="11"/>
        <v>2.7066666666666666</v>
      </c>
      <c r="F15" s="74">
        <f t="shared" si="11"/>
        <v>2.7472666666666661</v>
      </c>
      <c r="G15" s="146">
        <f t="shared" si="11"/>
        <v>2.7884756666666655</v>
      </c>
      <c r="H15" s="74">
        <f t="shared" si="11"/>
        <v>2.8303028016666651</v>
      </c>
    </row>
    <row r="16" spans="1:14" s="71" customFormat="1" ht="16.5" customHeight="1" outlineLevel="1" x14ac:dyDescent="0.2">
      <c r="A16" s="75" t="s">
        <v>6</v>
      </c>
      <c r="B16" s="79">
        <v>2</v>
      </c>
      <c r="C16" s="79">
        <v>2</v>
      </c>
      <c r="D16" s="79">
        <f>'6.1'!H15</f>
        <v>2</v>
      </c>
      <c r="E16" s="79">
        <f t="shared" ref="E16" si="12">D16*(1+0.015)</f>
        <v>2.0299999999999998</v>
      </c>
      <c r="F16" s="79">
        <f t="shared" ref="F16:F20" si="13">E16*(1+0.015)</f>
        <v>2.0604499999999994</v>
      </c>
      <c r="G16" s="79">
        <f t="shared" ref="G16:G20" si="14">F16*(1+0.015)</f>
        <v>2.0913567499999992</v>
      </c>
      <c r="H16" s="79">
        <f t="shared" ref="H16:H20" si="15">G16*(1+0.015)</f>
        <v>2.1227271012499989</v>
      </c>
    </row>
    <row r="17" spans="1:9" s="71" customFormat="1" ht="28.5" outlineLevel="1" x14ac:dyDescent="0.2">
      <c r="A17" s="75" t="s">
        <v>124</v>
      </c>
      <c r="B17" s="79">
        <v>3</v>
      </c>
      <c r="C17" s="79">
        <v>3</v>
      </c>
      <c r="D17" s="79">
        <f>'6.1'!H16</f>
        <v>3</v>
      </c>
      <c r="E17" s="79">
        <f t="shared" ref="E17" si="16">D17*(1+0.015)</f>
        <v>3.0449999999999999</v>
      </c>
      <c r="F17" s="79">
        <f t="shared" si="13"/>
        <v>3.0906749999999996</v>
      </c>
      <c r="G17" s="79">
        <f t="shared" si="14"/>
        <v>3.1370351249999993</v>
      </c>
      <c r="H17" s="79">
        <f t="shared" si="15"/>
        <v>3.1840906518749987</v>
      </c>
    </row>
    <row r="18" spans="1:9" s="71" customFormat="1" ht="28.5" outlineLevel="1" x14ac:dyDescent="0.2">
      <c r="A18" s="75" t="s">
        <v>125</v>
      </c>
      <c r="B18" s="79">
        <v>3</v>
      </c>
      <c r="C18" s="79">
        <v>3</v>
      </c>
      <c r="D18" s="79">
        <f>'6.1'!H17</f>
        <v>3</v>
      </c>
      <c r="E18" s="79">
        <f t="shared" ref="E18" si="17">D18*(1+0.015)</f>
        <v>3.0449999999999999</v>
      </c>
      <c r="F18" s="79">
        <f t="shared" si="13"/>
        <v>3.0906749999999996</v>
      </c>
      <c r="G18" s="79">
        <f t="shared" si="14"/>
        <v>3.1370351249999993</v>
      </c>
      <c r="H18" s="79">
        <f t="shared" si="15"/>
        <v>3.1840906518749987</v>
      </c>
    </row>
    <row r="19" spans="1:9" s="68" customFormat="1" ht="42.75" x14ac:dyDescent="0.2">
      <c r="A19" s="72" t="s">
        <v>120</v>
      </c>
      <c r="B19" s="74">
        <v>3</v>
      </c>
      <c r="C19" s="74">
        <v>3</v>
      </c>
      <c r="D19" s="74">
        <f>'6.1'!H18</f>
        <v>2</v>
      </c>
      <c r="E19" s="74">
        <f t="shared" ref="E19" si="18">D19*(1+0.015)</f>
        <v>2.0299999999999998</v>
      </c>
      <c r="F19" s="74">
        <f t="shared" si="13"/>
        <v>2.0604499999999994</v>
      </c>
      <c r="G19" s="74">
        <f t="shared" si="14"/>
        <v>2.0913567499999992</v>
      </c>
      <c r="H19" s="74">
        <f t="shared" si="15"/>
        <v>2.1227271012499989</v>
      </c>
    </row>
    <row r="20" spans="1:9" s="68" customFormat="1" ht="42.75" x14ac:dyDescent="0.2">
      <c r="A20" s="72" t="s">
        <v>7</v>
      </c>
      <c r="B20" s="74">
        <v>2</v>
      </c>
      <c r="C20" s="74">
        <v>2</v>
      </c>
      <c r="D20" s="74">
        <f>'6.1'!H19</f>
        <v>2</v>
      </c>
      <c r="E20" s="74">
        <f t="shared" ref="E20" si="19">D20*(1+0.015)</f>
        <v>2.0299999999999998</v>
      </c>
      <c r="F20" s="74">
        <f t="shared" si="13"/>
        <v>2.0604499999999994</v>
      </c>
      <c r="G20" s="74">
        <f t="shared" si="14"/>
        <v>2.0913567499999992</v>
      </c>
      <c r="H20" s="74">
        <f t="shared" si="15"/>
        <v>2.1227271012499989</v>
      </c>
    </row>
    <row r="21" spans="1:9" s="68" customFormat="1" ht="42.75" x14ac:dyDescent="0.2">
      <c r="A21" s="72" t="s">
        <v>8</v>
      </c>
      <c r="B21" s="74">
        <f>B22</f>
        <v>2</v>
      </c>
      <c r="C21" s="74">
        <f t="shared" ref="C21:H21" si="20">C22</f>
        <v>2</v>
      </c>
      <c r="D21" s="74">
        <f>D22</f>
        <v>2</v>
      </c>
      <c r="E21" s="74">
        <f t="shared" si="20"/>
        <v>1.97</v>
      </c>
      <c r="F21" s="74">
        <f t="shared" si="20"/>
        <v>1.94045</v>
      </c>
      <c r="G21" s="74">
        <f t="shared" si="20"/>
        <v>1.91134325</v>
      </c>
      <c r="H21" s="74">
        <f t="shared" si="20"/>
        <v>1.88267310125</v>
      </c>
    </row>
    <row r="22" spans="1:9" s="71" customFormat="1" ht="57" outlineLevel="1" x14ac:dyDescent="0.2">
      <c r="A22" s="84" t="s">
        <v>10</v>
      </c>
      <c r="B22" s="79">
        <v>2</v>
      </c>
      <c r="C22" s="79">
        <v>2</v>
      </c>
      <c r="D22" s="79">
        <f>'6.1'!H21</f>
        <v>2</v>
      </c>
      <c r="E22" s="79">
        <f>D22*(1-0.015)</f>
        <v>1.97</v>
      </c>
      <c r="F22" s="79">
        <f t="shared" ref="F22:H22" si="21">E22*(1-0.015)</f>
        <v>1.94045</v>
      </c>
      <c r="G22" s="79">
        <f t="shared" si="21"/>
        <v>1.91134325</v>
      </c>
      <c r="H22" s="79">
        <f t="shared" si="21"/>
        <v>1.88267310125</v>
      </c>
    </row>
    <row r="23" spans="1:9" s="68" customFormat="1" ht="42.75" x14ac:dyDescent="0.2">
      <c r="A23" s="72" t="s">
        <v>11</v>
      </c>
      <c r="B23" s="74">
        <f>AVERAGE(B24:B25)</f>
        <v>2</v>
      </c>
      <c r="C23" s="74">
        <f>AVERAGE(C24:C25)</f>
        <v>2</v>
      </c>
      <c r="D23" s="74">
        <f>AVERAGE(D24:D25)</f>
        <v>2</v>
      </c>
      <c r="E23" s="74">
        <f t="shared" ref="E23:H23" si="22">AVERAGE(E24:E25)</f>
        <v>1.97</v>
      </c>
      <c r="F23" s="74">
        <f t="shared" si="22"/>
        <v>1.94045</v>
      </c>
      <c r="G23" s="74">
        <f t="shared" si="22"/>
        <v>1.91134325</v>
      </c>
      <c r="H23" s="74">
        <f t="shared" si="22"/>
        <v>1.88267310125</v>
      </c>
    </row>
    <row r="24" spans="1:9" s="71" customFormat="1" ht="42.75" outlineLevel="1" x14ac:dyDescent="0.2">
      <c r="A24" s="75" t="s">
        <v>12</v>
      </c>
      <c r="B24" s="79">
        <v>2</v>
      </c>
      <c r="C24" s="79">
        <v>2</v>
      </c>
      <c r="D24" s="79">
        <f>'6.1'!H23</f>
        <v>2</v>
      </c>
      <c r="E24" s="79">
        <f t="shared" ref="E24" si="23">D24*(1-0.015)</f>
        <v>1.97</v>
      </c>
      <c r="F24" s="79">
        <f t="shared" ref="F24:F25" si="24">E24*(1-0.015)</f>
        <v>1.94045</v>
      </c>
      <c r="G24" s="79">
        <f t="shared" ref="G24:G25" si="25">F24*(1-0.015)</f>
        <v>1.91134325</v>
      </c>
      <c r="H24" s="79">
        <f t="shared" ref="H24:H25" si="26">G24*(1-0.015)</f>
        <v>1.88267310125</v>
      </c>
    </row>
    <row r="25" spans="1:9" s="71" customFormat="1" ht="57" outlineLevel="1" x14ac:dyDescent="0.2">
      <c r="A25" s="75" t="s">
        <v>13</v>
      </c>
      <c r="B25" s="79">
        <v>2</v>
      </c>
      <c r="C25" s="79">
        <v>2</v>
      </c>
      <c r="D25" s="79">
        <f>'6.1'!H24</f>
        <v>2</v>
      </c>
      <c r="E25" s="79">
        <f t="shared" ref="E25" si="27">D25*(1-0.015)</f>
        <v>1.97</v>
      </c>
      <c r="F25" s="79">
        <f t="shared" si="24"/>
        <v>1.94045</v>
      </c>
      <c r="G25" s="79">
        <f t="shared" si="25"/>
        <v>1.91134325</v>
      </c>
      <c r="H25" s="79">
        <f t="shared" si="26"/>
        <v>1.88267310125</v>
      </c>
    </row>
    <row r="26" spans="1:9" s="68" customFormat="1" ht="14.25" x14ac:dyDescent="0.2">
      <c r="A26" s="85" t="s">
        <v>14</v>
      </c>
      <c r="B26" s="103">
        <v>2.4027777777777777</v>
      </c>
      <c r="C26" s="142">
        <v>2.3194444444444442</v>
      </c>
      <c r="D26" s="142">
        <f>AVERAGE(D8,D15,D19,D20,D21,D23)</f>
        <v>2.2361111111111112</v>
      </c>
      <c r="E26" s="142">
        <f>AVERAGE(E8,E15,E19,E20,E21,E23)</f>
        <v>2.2048611111111112</v>
      </c>
      <c r="F26" s="142">
        <f>AVERAGE(F8,F15,F19,F20,F21,F23)</f>
        <v>2.2365673611111108</v>
      </c>
      <c r="G26" s="142">
        <f>AVERAGE(G8,G15,G19,G20,G21,G23)</f>
        <v>2.2374822048611107</v>
      </c>
      <c r="H26" s="142">
        <f>AVERAGE(H8,H15,H19,H20,H21,H23)</f>
        <v>2.2544830887673601</v>
      </c>
    </row>
    <row r="27" spans="1:9" s="71" customFormat="1" ht="14.25" x14ac:dyDescent="0.2">
      <c r="A27" s="97" t="s">
        <v>29</v>
      </c>
      <c r="B27" s="98"/>
      <c r="C27" s="98"/>
      <c r="D27" s="124"/>
      <c r="E27" s="98"/>
      <c r="F27" s="98"/>
      <c r="G27" s="98"/>
      <c r="H27" s="86"/>
    </row>
    <row r="28" spans="1:9" s="68" customFormat="1" ht="71.25" x14ac:dyDescent="0.2">
      <c r="A28" s="89" t="s">
        <v>395</v>
      </c>
      <c r="B28" s="94">
        <f t="shared" ref="B28:C28" si="28">AVERAGE(B29:B30,B33)</f>
        <v>0.33333333333333331</v>
      </c>
      <c r="C28" s="94">
        <f t="shared" si="28"/>
        <v>0.33333333333333331</v>
      </c>
      <c r="D28" s="94">
        <f>AVERAGE(D29:D30)</f>
        <v>2</v>
      </c>
      <c r="E28" s="94">
        <f>AVERAGE(E29:E30,E33)</f>
        <v>0.98499999999999999</v>
      </c>
      <c r="F28" s="94">
        <f t="shared" ref="F28" si="29">AVERAGE(F29:F30,F33)</f>
        <v>0.970225</v>
      </c>
      <c r="G28" s="94">
        <f t="shared" ref="G28" si="30">AVERAGE(G29:G30,G33)</f>
        <v>0.95567162500000002</v>
      </c>
      <c r="H28" s="94">
        <f t="shared" ref="H28" si="31">AVERAGE(H29:H30,H33)</f>
        <v>0.94133655062499988</v>
      </c>
    </row>
    <row r="29" spans="1:9" s="71" customFormat="1" ht="28.5" outlineLevel="1" x14ac:dyDescent="0.2">
      <c r="A29" s="75" t="s">
        <v>397</v>
      </c>
      <c r="B29" s="93">
        <v>0.5</v>
      </c>
      <c r="C29" s="93">
        <v>0.5</v>
      </c>
      <c r="D29" s="93">
        <f>'6.2'!H12</f>
        <v>2</v>
      </c>
      <c r="E29" s="93">
        <f t="shared" ref="E29" si="32">D29*(1-0.015)</f>
        <v>1.97</v>
      </c>
      <c r="F29" s="93">
        <f t="shared" ref="F29" si="33">E29*(1-0.015)</f>
        <v>1.94045</v>
      </c>
      <c r="G29" s="93">
        <f t="shared" ref="G29" si="34">F29*(1-0.015)</f>
        <v>1.91134325</v>
      </c>
      <c r="H29" s="93">
        <f t="shared" ref="H29" si="35">G29*(1-0.015)</f>
        <v>1.88267310125</v>
      </c>
    </row>
    <row r="30" spans="1:9" s="71" customFormat="1" ht="42.75" outlineLevel="1" x14ac:dyDescent="0.2">
      <c r="A30" s="75" t="s">
        <v>398</v>
      </c>
      <c r="B30" s="93">
        <f>AVERAGE(B31:B32)</f>
        <v>0.25</v>
      </c>
      <c r="C30" s="93">
        <f>AVERAGE(C31:C32)</f>
        <v>0.25</v>
      </c>
      <c r="D30" s="93">
        <f>'6.2'!H13</f>
        <v>2</v>
      </c>
      <c r="E30" s="93">
        <f t="shared" ref="E30:H30" si="36">AVERAGE(E31:E32)</f>
        <v>0.49249999999999999</v>
      </c>
      <c r="F30" s="93">
        <f t="shared" si="36"/>
        <v>0.4851125</v>
      </c>
      <c r="G30" s="93">
        <f t="shared" si="36"/>
        <v>0.47783581250000001</v>
      </c>
      <c r="H30" s="93">
        <f t="shared" si="36"/>
        <v>0.4706682753125</v>
      </c>
      <c r="I30" s="256"/>
    </row>
    <row r="31" spans="1:9" s="71" customFormat="1" ht="28.5" outlineLevel="1" x14ac:dyDescent="0.2">
      <c r="A31" s="89" t="s">
        <v>399</v>
      </c>
      <c r="B31" s="93">
        <v>0.25</v>
      </c>
      <c r="C31" s="93">
        <v>0.25</v>
      </c>
      <c r="D31" s="37">
        <f>AVERAGE(D32,D33,D36)</f>
        <v>0.5</v>
      </c>
      <c r="E31" s="94">
        <f t="shared" ref="E31" si="37">D31*(1-0.015)</f>
        <v>0.49249999999999999</v>
      </c>
      <c r="F31" s="94">
        <f t="shared" ref="F31:F33" si="38">E31*(1-0.015)</f>
        <v>0.4851125</v>
      </c>
      <c r="G31" s="94">
        <f t="shared" ref="G31:G33" si="39">F31*(1-0.015)</f>
        <v>0.47783581250000001</v>
      </c>
      <c r="H31" s="94">
        <f t="shared" ref="H31:H33" si="40">G31*(1-0.015)</f>
        <v>0.4706682753125</v>
      </c>
    </row>
    <row r="32" spans="1:9" s="71" customFormat="1" ht="42.75" outlineLevel="1" x14ac:dyDescent="0.2">
      <c r="A32" s="75" t="s">
        <v>400</v>
      </c>
      <c r="B32" s="93">
        <v>0.25</v>
      </c>
      <c r="C32" s="93">
        <v>0.25</v>
      </c>
      <c r="D32" s="93">
        <f>'6.2'!H15</f>
        <v>0.5</v>
      </c>
      <c r="E32" s="93">
        <f t="shared" ref="E32" si="41">D32*(1-0.015)</f>
        <v>0.49249999999999999</v>
      </c>
      <c r="F32" s="93">
        <f t="shared" si="38"/>
        <v>0.4851125</v>
      </c>
      <c r="G32" s="93">
        <f t="shared" si="39"/>
        <v>0.47783581250000001</v>
      </c>
      <c r="H32" s="93">
        <f t="shared" si="40"/>
        <v>0.4706682753125</v>
      </c>
    </row>
    <row r="33" spans="1:8" s="71" customFormat="1" ht="28.5" outlineLevel="1" x14ac:dyDescent="0.2">
      <c r="A33" s="75" t="s">
        <v>401</v>
      </c>
      <c r="B33" s="93">
        <v>0.25</v>
      </c>
      <c r="C33" s="93">
        <v>0.25</v>
      </c>
      <c r="D33" s="93">
        <f>'6.2'!H16</f>
        <v>0.5</v>
      </c>
      <c r="E33" s="93">
        <f t="shared" ref="E33" si="42">D33*(1-0.015)</f>
        <v>0.49249999999999999</v>
      </c>
      <c r="F33" s="93">
        <f t="shared" si="38"/>
        <v>0.4851125</v>
      </c>
      <c r="G33" s="93">
        <f t="shared" si="39"/>
        <v>0.47783581250000001</v>
      </c>
      <c r="H33" s="93">
        <f t="shared" si="40"/>
        <v>0.4706682753125</v>
      </c>
    </row>
    <row r="34" spans="1:8" s="68" customFormat="1" ht="28.5" x14ac:dyDescent="0.2">
      <c r="A34" s="75" t="s">
        <v>402</v>
      </c>
      <c r="B34" s="94">
        <v>0.25</v>
      </c>
      <c r="C34" s="94">
        <v>0.25</v>
      </c>
      <c r="D34" s="93">
        <f>'6.2'!H17</f>
        <v>0.5</v>
      </c>
      <c r="E34" s="93">
        <f>E35</f>
        <v>0.49249999999999999</v>
      </c>
      <c r="F34" s="93">
        <f>F35</f>
        <v>0.4851125</v>
      </c>
      <c r="G34" s="257">
        <f>G35</f>
        <v>0.47783581250000001</v>
      </c>
      <c r="H34" s="93">
        <f>H35</f>
        <v>0.4706682753125</v>
      </c>
    </row>
    <row r="35" spans="1:8" s="71" customFormat="1" ht="14.25" outlineLevel="1" x14ac:dyDescent="0.2">
      <c r="A35" s="75" t="s">
        <v>403</v>
      </c>
      <c r="B35" s="93">
        <v>0.25</v>
      </c>
      <c r="C35" s="93">
        <v>0.25</v>
      </c>
      <c r="D35" s="93">
        <f>'6.2'!H18</f>
        <v>0.5</v>
      </c>
      <c r="E35" s="93">
        <f t="shared" ref="E35" si="43">D35*(1-0.015)</f>
        <v>0.49249999999999999</v>
      </c>
      <c r="F35" s="93">
        <f t="shared" ref="F35" si="44">E35*(1-0.015)</f>
        <v>0.4851125</v>
      </c>
      <c r="G35" s="93">
        <f t="shared" ref="G35" si="45">F35*(1-0.015)</f>
        <v>0.47783581250000001</v>
      </c>
      <c r="H35" s="93">
        <f t="shared" ref="H35" si="46">G35*(1-0.015)</f>
        <v>0.4706682753125</v>
      </c>
    </row>
    <row r="36" spans="1:8" s="68" customFormat="1" ht="71.25" x14ac:dyDescent="0.2">
      <c r="A36" s="75" t="s">
        <v>404</v>
      </c>
      <c r="B36" s="94">
        <f>AVERAGE(B37:B38)</f>
        <v>0.375</v>
      </c>
      <c r="C36" s="94">
        <f t="shared" ref="C36:H36" si="47">AVERAGE(C37:C38)</f>
        <v>0.375</v>
      </c>
      <c r="D36" s="93">
        <f>'6.2'!H19</f>
        <v>0.5</v>
      </c>
      <c r="E36" s="93">
        <f t="shared" si="47"/>
        <v>0.2</v>
      </c>
      <c r="F36" s="93">
        <f t="shared" si="47"/>
        <v>0.20004499999999997</v>
      </c>
      <c r="G36" s="93">
        <f t="shared" si="47"/>
        <v>0.20013499999999998</v>
      </c>
      <c r="H36" s="93">
        <f t="shared" si="47"/>
        <v>0.20027001012499998</v>
      </c>
    </row>
    <row r="37" spans="1:8" s="71" customFormat="1" ht="39" customHeight="1" outlineLevel="1" x14ac:dyDescent="0.2">
      <c r="A37" s="89" t="s">
        <v>405</v>
      </c>
      <c r="B37" s="93">
        <v>0.5</v>
      </c>
      <c r="C37" s="93">
        <v>0.5</v>
      </c>
      <c r="D37" s="94">
        <f>AVERAGE(D38)</f>
        <v>0.2</v>
      </c>
      <c r="E37" s="94">
        <f>D37*(1+0.015)</f>
        <v>0.20299999999999999</v>
      </c>
      <c r="F37" s="94">
        <f t="shared" ref="F37:H37" si="48">E37*(1+0.015)</f>
        <v>0.20604499999999998</v>
      </c>
      <c r="G37" s="94">
        <f t="shared" si="48"/>
        <v>0.20913567499999997</v>
      </c>
      <c r="H37" s="94">
        <f t="shared" si="48"/>
        <v>0.21227271012499996</v>
      </c>
    </row>
    <row r="38" spans="1:8" s="71" customFormat="1" ht="99.75" outlineLevel="1" x14ac:dyDescent="0.2">
      <c r="A38" s="75" t="s">
        <v>406</v>
      </c>
      <c r="B38" s="93">
        <v>0.25</v>
      </c>
      <c r="C38" s="93">
        <v>0.25</v>
      </c>
      <c r="D38" s="93">
        <f>'6.2'!H21</f>
        <v>0.2</v>
      </c>
      <c r="E38" s="93">
        <f t="shared" ref="E38" si="49">D38*(1-0.015)</f>
        <v>0.19700000000000001</v>
      </c>
      <c r="F38" s="93">
        <f t="shared" ref="F38" si="50">E38*(1-0.015)</f>
        <v>0.194045</v>
      </c>
      <c r="G38" s="93">
        <f t="shared" ref="G38" si="51">F38*(1-0.015)</f>
        <v>0.19113432499999999</v>
      </c>
      <c r="H38" s="93">
        <f t="shared" ref="H38" si="52">G38*(1-0.015)</f>
        <v>0.188267310125</v>
      </c>
    </row>
    <row r="39" spans="1:8" s="68" customFormat="1" ht="42.75" x14ac:dyDescent="0.2">
      <c r="A39" s="89" t="s">
        <v>407</v>
      </c>
      <c r="B39" s="94">
        <f>B40</f>
        <v>0.1</v>
      </c>
      <c r="C39" s="94">
        <f t="shared" ref="C39:H41" si="53">C40</f>
        <v>0.1</v>
      </c>
      <c r="D39" s="94">
        <f>AVERAGE(D40)</f>
        <v>0.2</v>
      </c>
      <c r="E39" s="94">
        <f t="shared" si="53"/>
        <v>0.19700000000000001</v>
      </c>
      <c r="F39" s="94">
        <f t="shared" si="53"/>
        <v>0.194045</v>
      </c>
      <c r="G39" s="94">
        <f t="shared" si="53"/>
        <v>0.19113432499999999</v>
      </c>
      <c r="H39" s="94">
        <f t="shared" si="53"/>
        <v>0.188267310125</v>
      </c>
    </row>
    <row r="40" spans="1:8" s="71" customFormat="1" ht="71.25" outlineLevel="1" x14ac:dyDescent="0.2">
      <c r="A40" s="75" t="s">
        <v>408</v>
      </c>
      <c r="B40" s="93">
        <v>0.1</v>
      </c>
      <c r="C40" s="93">
        <v>0.1</v>
      </c>
      <c r="D40" s="93">
        <f>'6.2'!H23</f>
        <v>0.2</v>
      </c>
      <c r="E40" s="93">
        <f t="shared" ref="E40" si="54">D40*(1-0.015)</f>
        <v>0.19700000000000001</v>
      </c>
      <c r="F40" s="93">
        <f t="shared" ref="F40" si="55">E40*(1-0.015)</f>
        <v>0.194045</v>
      </c>
      <c r="G40" s="93">
        <f t="shared" ref="G40" si="56">F40*(1-0.015)</f>
        <v>0.19113432499999999</v>
      </c>
      <c r="H40" s="93">
        <f t="shared" ref="H40" si="57">G40*(1-0.015)</f>
        <v>0.188267310125</v>
      </c>
    </row>
    <row r="41" spans="1:8" s="71" customFormat="1" ht="28.5" outlineLevel="1" x14ac:dyDescent="0.2">
      <c r="A41" s="89" t="s">
        <v>409</v>
      </c>
      <c r="B41" s="93"/>
      <c r="C41" s="93"/>
      <c r="D41" s="94">
        <f>D42</f>
        <v>0.5</v>
      </c>
      <c r="E41" s="94">
        <f t="shared" si="53"/>
        <v>0.49249999999999999</v>
      </c>
      <c r="F41" s="94">
        <f t="shared" si="53"/>
        <v>0.4851125</v>
      </c>
      <c r="G41" s="94">
        <f t="shared" si="53"/>
        <v>0.47783581250000001</v>
      </c>
      <c r="H41" s="94">
        <f t="shared" si="53"/>
        <v>0.4706682753125</v>
      </c>
    </row>
    <row r="42" spans="1:8" s="71" customFormat="1" ht="42.75" outlineLevel="1" x14ac:dyDescent="0.2">
      <c r="A42" s="75" t="s">
        <v>411</v>
      </c>
      <c r="B42" s="93"/>
      <c r="C42" s="93"/>
      <c r="D42" s="93">
        <f>'6.2'!H25</f>
        <v>0.5</v>
      </c>
      <c r="E42" s="93">
        <f t="shared" ref="E42" si="58">D42*(1-0.015)</f>
        <v>0.49249999999999999</v>
      </c>
      <c r="F42" s="93">
        <f t="shared" ref="F42" si="59">E42*(1-0.015)</f>
        <v>0.4851125</v>
      </c>
      <c r="G42" s="93">
        <f t="shared" ref="G42" si="60">F42*(1-0.015)</f>
        <v>0.47783581250000001</v>
      </c>
      <c r="H42" s="93">
        <f t="shared" ref="H42" si="61">G42*(1-0.015)</f>
        <v>0.4706682753125</v>
      </c>
    </row>
    <row r="43" spans="1:8" s="71" customFormat="1" ht="28.5" outlineLevel="1" x14ac:dyDescent="0.2">
      <c r="A43" s="89" t="s">
        <v>412</v>
      </c>
      <c r="B43" s="93"/>
      <c r="C43" s="93"/>
      <c r="D43" s="94">
        <f>AVERAGE(D44:D45)</f>
        <v>0.5</v>
      </c>
      <c r="E43" s="94">
        <f t="shared" ref="E43:H43" si="62">AVERAGE(E44:E45)</f>
        <v>0.49249999999999999</v>
      </c>
      <c r="F43" s="94">
        <f t="shared" si="62"/>
        <v>0.4851125</v>
      </c>
      <c r="G43" s="94">
        <f t="shared" si="62"/>
        <v>0.47783581250000001</v>
      </c>
      <c r="H43" s="94">
        <f t="shared" si="62"/>
        <v>0.4706682753125</v>
      </c>
    </row>
    <row r="44" spans="1:8" s="71" customFormat="1" ht="42.75" outlineLevel="1" x14ac:dyDescent="0.2">
      <c r="A44" s="75" t="s">
        <v>414</v>
      </c>
      <c r="B44" s="93"/>
      <c r="C44" s="93"/>
      <c r="D44" s="93">
        <f>'6.2'!H27</f>
        <v>0.5</v>
      </c>
      <c r="E44" s="93">
        <f t="shared" ref="E44:E45" si="63">D44*(1-0.015)</f>
        <v>0.49249999999999999</v>
      </c>
      <c r="F44" s="93">
        <f t="shared" ref="F44:F45" si="64">E44*(1-0.015)</f>
        <v>0.4851125</v>
      </c>
      <c r="G44" s="93">
        <f t="shared" ref="G44:G45" si="65">F44*(1-0.015)</f>
        <v>0.47783581250000001</v>
      </c>
      <c r="H44" s="93">
        <f t="shared" ref="H44:H45" si="66">G44*(1-0.015)</f>
        <v>0.4706682753125</v>
      </c>
    </row>
    <row r="45" spans="1:8" s="71" customFormat="1" ht="57" outlineLevel="1" x14ac:dyDescent="0.2">
      <c r="A45" s="75" t="s">
        <v>415</v>
      </c>
      <c r="B45" s="93"/>
      <c r="C45" s="93"/>
      <c r="D45" s="93">
        <f>'6.2'!H28</f>
        <v>0.5</v>
      </c>
      <c r="E45" s="93">
        <f t="shared" si="63"/>
        <v>0.49249999999999999</v>
      </c>
      <c r="F45" s="93">
        <f t="shared" si="64"/>
        <v>0.4851125</v>
      </c>
      <c r="G45" s="93">
        <f t="shared" si="65"/>
        <v>0.47783581250000001</v>
      </c>
      <c r="H45" s="93">
        <f t="shared" si="66"/>
        <v>0.4706682753125</v>
      </c>
    </row>
    <row r="46" spans="1:8" s="71" customFormat="1" ht="28.5" outlineLevel="1" x14ac:dyDescent="0.2">
      <c r="A46" s="89" t="s">
        <v>416</v>
      </c>
      <c r="B46" s="93"/>
      <c r="C46" s="93"/>
      <c r="D46" s="94">
        <f>D47</f>
        <v>0.2</v>
      </c>
      <c r="E46" s="94">
        <f t="shared" ref="E46:H46" si="67">E47</f>
        <v>0.19700000000000001</v>
      </c>
      <c r="F46" s="94">
        <f t="shared" si="67"/>
        <v>0.194045</v>
      </c>
      <c r="G46" s="94">
        <f t="shared" si="67"/>
        <v>0.19113432499999999</v>
      </c>
      <c r="H46" s="94">
        <f t="shared" si="67"/>
        <v>0.188267310125</v>
      </c>
    </row>
    <row r="47" spans="1:8" s="71" customFormat="1" ht="42.75" outlineLevel="1" x14ac:dyDescent="0.2">
      <c r="A47" s="75" t="s">
        <v>417</v>
      </c>
      <c r="B47" s="93"/>
      <c r="C47" s="93"/>
      <c r="D47" s="93">
        <f>'6.2'!H30</f>
        <v>0.2</v>
      </c>
      <c r="E47" s="93">
        <f t="shared" ref="E47" si="68">D47*(1-0.015)</f>
        <v>0.19700000000000001</v>
      </c>
      <c r="F47" s="93">
        <f t="shared" ref="F47" si="69">E47*(1-0.015)</f>
        <v>0.194045</v>
      </c>
      <c r="G47" s="93">
        <f t="shared" ref="G47" si="70">F47*(1-0.015)</f>
        <v>0.19113432499999999</v>
      </c>
      <c r="H47" s="93">
        <f t="shared" ref="H47" si="71">G47*(1-0.015)</f>
        <v>0.188267310125</v>
      </c>
    </row>
    <row r="48" spans="1:8" s="68" customFormat="1" ht="14.25" x14ac:dyDescent="0.2">
      <c r="A48" s="85" t="s">
        <v>167</v>
      </c>
      <c r="B48" s="103">
        <f>AVERAGE(B28,B34,B36,B39)</f>
        <v>0.26458333333333334</v>
      </c>
      <c r="C48" s="103">
        <f>AVERAGE(C28,C34,C36,C39)</f>
        <v>0.26458333333333334</v>
      </c>
      <c r="D48" s="103">
        <f>AVERAGE(D28,D31,D37,D39,D41,D43,D46)</f>
        <v>0.58571428571428574</v>
      </c>
      <c r="E48" s="103">
        <f t="shared" ref="E48:H48" si="72">AVERAGE(E28,E31,E37,E39,E41,E43,E46)</f>
        <v>0.43707142857142861</v>
      </c>
      <c r="F48" s="103">
        <f t="shared" si="72"/>
        <v>0.43138535714285714</v>
      </c>
      <c r="G48" s="103">
        <f t="shared" si="72"/>
        <v>0.42579762678571431</v>
      </c>
      <c r="H48" s="103">
        <f t="shared" si="72"/>
        <v>0.4203069581339286</v>
      </c>
    </row>
    <row r="49" spans="1:8" s="71" customFormat="1" ht="14.25" x14ac:dyDescent="0.2">
      <c r="A49" s="97" t="s">
        <v>30</v>
      </c>
      <c r="B49" s="98"/>
      <c r="C49" s="98"/>
      <c r="D49" s="125"/>
      <c r="E49" s="98"/>
      <c r="F49" s="98"/>
      <c r="G49" s="98"/>
      <c r="H49" s="86"/>
    </row>
    <row r="50" spans="1:8" s="68" customFormat="1" ht="42.75" x14ac:dyDescent="0.2">
      <c r="A50" s="89" t="s">
        <v>127</v>
      </c>
      <c r="B50" s="74">
        <v>3</v>
      </c>
      <c r="C50" s="74">
        <v>3</v>
      </c>
      <c r="D50" s="74">
        <f>'6.3'!I9</f>
        <v>3</v>
      </c>
      <c r="E50" s="74">
        <f>D50*(1+0.015)</f>
        <v>3.0449999999999999</v>
      </c>
      <c r="F50" s="74">
        <f t="shared" ref="F50:H50" si="73">E50*(1+0.015)</f>
        <v>3.0906749999999996</v>
      </c>
      <c r="G50" s="74">
        <f t="shared" si="73"/>
        <v>3.1370351249999993</v>
      </c>
      <c r="H50" s="74">
        <f t="shared" si="73"/>
        <v>3.1840906518749987</v>
      </c>
    </row>
    <row r="51" spans="1:8" s="68" customFormat="1" ht="14.25" x14ac:dyDescent="0.2">
      <c r="A51" s="89" t="s">
        <v>16</v>
      </c>
      <c r="B51" s="74">
        <f t="shared" ref="B51:E51" si="74">AVERAGE(B52:B57)</f>
        <v>2.1666666666666665</v>
      </c>
      <c r="C51" s="74">
        <f t="shared" si="74"/>
        <v>2.1666666666666665</v>
      </c>
      <c r="D51" s="74">
        <f t="shared" si="74"/>
        <v>2</v>
      </c>
      <c r="E51" s="74">
        <f t="shared" si="74"/>
        <v>1.9999999999999998</v>
      </c>
      <c r="F51" s="74">
        <f>AVERAGE(F52:F57)</f>
        <v>2.0004499999999998</v>
      </c>
      <c r="G51" s="146">
        <f>AVERAGE(G52:G57)</f>
        <v>2.0013499999999995</v>
      </c>
      <c r="H51" s="74">
        <f>AVERAGE(H52:H57)</f>
        <v>2.0027001012499994</v>
      </c>
    </row>
    <row r="52" spans="1:8" s="71" customFormat="1" ht="42.75" outlineLevel="1" x14ac:dyDescent="0.2">
      <c r="A52" s="75" t="s">
        <v>17</v>
      </c>
      <c r="B52" s="79">
        <v>2</v>
      </c>
      <c r="C52" s="79">
        <v>2</v>
      </c>
      <c r="D52" s="79">
        <f>'6.3'!I11</f>
        <v>2</v>
      </c>
      <c r="E52" s="79">
        <f>D52*(1-0.015)</f>
        <v>1.97</v>
      </c>
      <c r="F52" s="79">
        <f t="shared" ref="F52:H52" si="75">E52*(1-0.015)</f>
        <v>1.94045</v>
      </c>
      <c r="G52" s="79">
        <f t="shared" si="75"/>
        <v>1.91134325</v>
      </c>
      <c r="H52" s="79">
        <f t="shared" si="75"/>
        <v>1.88267310125</v>
      </c>
    </row>
    <row r="53" spans="1:8" s="71" customFormat="1" ht="57" outlineLevel="1" x14ac:dyDescent="0.2">
      <c r="A53" s="75" t="s">
        <v>18</v>
      </c>
      <c r="B53" s="79">
        <v>2</v>
      </c>
      <c r="C53" s="79">
        <v>2</v>
      </c>
      <c r="D53" s="79">
        <f>'6.3'!I12</f>
        <v>2</v>
      </c>
      <c r="E53" s="79">
        <f>D53*(1+0.015)</f>
        <v>2.0299999999999998</v>
      </c>
      <c r="F53" s="79">
        <f t="shared" ref="F53:H53" si="76">E53*(1+0.015)</f>
        <v>2.0604499999999994</v>
      </c>
      <c r="G53" s="79">
        <f t="shared" si="76"/>
        <v>2.0913567499999992</v>
      </c>
      <c r="H53" s="79">
        <f t="shared" si="76"/>
        <v>2.1227271012499989</v>
      </c>
    </row>
    <row r="54" spans="1:8" s="71" customFormat="1" ht="71.25" outlineLevel="1" x14ac:dyDescent="0.2">
      <c r="A54" s="75" t="s">
        <v>19</v>
      </c>
      <c r="B54" s="79">
        <v>2</v>
      </c>
      <c r="C54" s="79">
        <v>2</v>
      </c>
      <c r="D54" s="79">
        <f>'6.3'!I13</f>
        <v>2</v>
      </c>
      <c r="E54" s="79">
        <f t="shared" ref="E54:E55" si="77">D54*(1-0.015)</f>
        <v>1.97</v>
      </c>
      <c r="F54" s="79">
        <f t="shared" ref="F54:F55" si="78">E54*(1-0.015)</f>
        <v>1.94045</v>
      </c>
      <c r="G54" s="79">
        <f t="shared" ref="G54:G55" si="79">F54*(1-0.015)</f>
        <v>1.91134325</v>
      </c>
      <c r="H54" s="79">
        <f t="shared" ref="H54:H55" si="80">G54*(1-0.015)</f>
        <v>1.88267310125</v>
      </c>
    </row>
    <row r="55" spans="1:8" s="71" customFormat="1" ht="57" outlineLevel="1" x14ac:dyDescent="0.2">
      <c r="A55" s="75" t="s">
        <v>20</v>
      </c>
      <c r="B55" s="79">
        <v>2</v>
      </c>
      <c r="C55" s="79">
        <v>2</v>
      </c>
      <c r="D55" s="79">
        <f>'6.3'!I14</f>
        <v>2</v>
      </c>
      <c r="E55" s="79">
        <f t="shared" si="77"/>
        <v>1.97</v>
      </c>
      <c r="F55" s="79">
        <f t="shared" si="78"/>
        <v>1.94045</v>
      </c>
      <c r="G55" s="79">
        <f t="shared" si="79"/>
        <v>1.91134325</v>
      </c>
      <c r="H55" s="79">
        <f t="shared" si="80"/>
        <v>1.88267310125</v>
      </c>
    </row>
    <row r="56" spans="1:8" s="71" customFormat="1" ht="42.75" outlineLevel="1" x14ac:dyDescent="0.2">
      <c r="A56" s="75" t="s">
        <v>21</v>
      </c>
      <c r="B56" s="79">
        <v>2</v>
      </c>
      <c r="C56" s="79">
        <v>2</v>
      </c>
      <c r="D56" s="79">
        <f>'6.3'!I15</f>
        <v>2</v>
      </c>
      <c r="E56" s="79">
        <f t="shared" ref="E56" si="81">D56*(1+0.015)</f>
        <v>2.0299999999999998</v>
      </c>
      <c r="F56" s="79">
        <f t="shared" ref="F56:F57" si="82">E56*(1+0.015)</f>
        <v>2.0604499999999994</v>
      </c>
      <c r="G56" s="79">
        <f t="shared" ref="G56:G57" si="83">F56*(1+0.015)</f>
        <v>2.0913567499999992</v>
      </c>
      <c r="H56" s="79">
        <f t="shared" ref="H56:H57" si="84">G56*(1+0.015)</f>
        <v>2.1227271012499989</v>
      </c>
    </row>
    <row r="57" spans="1:8" s="71" customFormat="1" ht="28.5" outlineLevel="1" x14ac:dyDescent="0.2">
      <c r="A57" s="75" t="s">
        <v>116</v>
      </c>
      <c r="B57" s="79">
        <v>3</v>
      </c>
      <c r="C57" s="79">
        <v>3</v>
      </c>
      <c r="D57" s="79">
        <f>'6.3'!I16</f>
        <v>2</v>
      </c>
      <c r="E57" s="79">
        <f t="shared" ref="E57" si="85">D57*(1+0.015)</f>
        <v>2.0299999999999998</v>
      </c>
      <c r="F57" s="79">
        <f t="shared" si="82"/>
        <v>2.0604499999999994</v>
      </c>
      <c r="G57" s="79">
        <f t="shared" si="83"/>
        <v>2.0913567499999992</v>
      </c>
      <c r="H57" s="79">
        <f t="shared" si="84"/>
        <v>2.1227271012499989</v>
      </c>
    </row>
    <row r="58" spans="1:8" s="68" customFormat="1" ht="14.25" x14ac:dyDescent="0.2">
      <c r="A58" s="89" t="s">
        <v>22</v>
      </c>
      <c r="B58" s="74">
        <f>AVERAGE(B59:B60)</f>
        <v>2.5</v>
      </c>
      <c r="C58" s="74">
        <f t="shared" ref="C58:H58" si="86">AVERAGE(C59:C60)</f>
        <v>2.5</v>
      </c>
      <c r="D58" s="74">
        <f t="shared" si="86"/>
        <v>2.5</v>
      </c>
      <c r="E58" s="74">
        <f t="shared" si="86"/>
        <v>2.5074999999999998</v>
      </c>
      <c r="F58" s="74">
        <f t="shared" si="86"/>
        <v>2.5155624999999997</v>
      </c>
      <c r="G58" s="74">
        <f t="shared" si="86"/>
        <v>2.5241891874999998</v>
      </c>
      <c r="H58" s="74">
        <f t="shared" si="86"/>
        <v>2.5333818765624994</v>
      </c>
    </row>
    <row r="59" spans="1:8" s="71" customFormat="1" ht="28.5" outlineLevel="1" x14ac:dyDescent="0.2">
      <c r="A59" s="75" t="s">
        <v>49</v>
      </c>
      <c r="B59" s="79">
        <v>2</v>
      </c>
      <c r="C59" s="79">
        <v>2</v>
      </c>
      <c r="D59" s="79">
        <f>'6.3'!I18</f>
        <v>2</v>
      </c>
      <c r="E59" s="79">
        <f>D59*(1-0.015)</f>
        <v>1.97</v>
      </c>
      <c r="F59" s="79">
        <f t="shared" ref="F59:H59" si="87">E59*(1-0.015)</f>
        <v>1.94045</v>
      </c>
      <c r="G59" s="79">
        <f t="shared" si="87"/>
        <v>1.91134325</v>
      </c>
      <c r="H59" s="79">
        <f t="shared" si="87"/>
        <v>1.88267310125</v>
      </c>
    </row>
    <row r="60" spans="1:8" s="71" customFormat="1" ht="42.75" outlineLevel="1" x14ac:dyDescent="0.2">
      <c r="A60" s="75" t="s">
        <v>23</v>
      </c>
      <c r="B60" s="79">
        <f>AVERAGE(B61:B63)</f>
        <v>3</v>
      </c>
      <c r="C60" s="79">
        <f t="shared" ref="C60" si="88">AVERAGE(C61:C63)</f>
        <v>3</v>
      </c>
      <c r="D60" s="79">
        <f>AVERAGE(D61:D63)</f>
        <v>3</v>
      </c>
      <c r="E60" s="79">
        <f t="shared" ref="E60" si="89">AVERAGE(E61:E63)</f>
        <v>3.0449999999999999</v>
      </c>
      <c r="F60" s="79">
        <f t="shared" ref="F60" si="90">AVERAGE(F61:F63)</f>
        <v>3.0906749999999996</v>
      </c>
      <c r="G60" s="79">
        <f t="shared" ref="G60" si="91">AVERAGE(G61:G63)</f>
        <v>3.1370351249999993</v>
      </c>
      <c r="H60" s="79">
        <f t="shared" ref="H60" si="92">AVERAGE(H61:H63)</f>
        <v>3.1840906518749983</v>
      </c>
    </row>
    <row r="61" spans="1:8" s="71" customFormat="1" ht="14.25" outlineLevel="1" x14ac:dyDescent="0.2">
      <c r="A61" s="75" t="s">
        <v>128</v>
      </c>
      <c r="B61" s="79">
        <v>3</v>
      </c>
      <c r="C61" s="79">
        <v>3</v>
      </c>
      <c r="D61" s="79">
        <f>'6.3'!I20</f>
        <v>3</v>
      </c>
      <c r="E61" s="79">
        <f t="shared" ref="E61" si="93">D61*(1+0.015)</f>
        <v>3.0449999999999999</v>
      </c>
      <c r="F61" s="79">
        <f t="shared" ref="F61:F63" si="94">E61*(1+0.015)</f>
        <v>3.0906749999999996</v>
      </c>
      <c r="G61" s="79">
        <f t="shared" ref="G61:G63" si="95">F61*(1+0.015)</f>
        <v>3.1370351249999993</v>
      </c>
      <c r="H61" s="79">
        <f t="shared" ref="H61:H63" si="96">G61*(1+0.015)</f>
        <v>3.1840906518749987</v>
      </c>
    </row>
    <row r="62" spans="1:8" s="71" customFormat="1" ht="14.25" outlineLevel="1" x14ac:dyDescent="0.2">
      <c r="A62" s="75" t="s">
        <v>129</v>
      </c>
      <c r="B62" s="79">
        <v>3</v>
      </c>
      <c r="C62" s="79">
        <v>3</v>
      </c>
      <c r="D62" s="79">
        <f>'6.3'!I21</f>
        <v>3</v>
      </c>
      <c r="E62" s="79">
        <f t="shared" ref="E62" si="97">D62*(1+0.015)</f>
        <v>3.0449999999999999</v>
      </c>
      <c r="F62" s="79">
        <f t="shared" si="94"/>
        <v>3.0906749999999996</v>
      </c>
      <c r="G62" s="79">
        <f t="shared" si="95"/>
        <v>3.1370351249999993</v>
      </c>
      <c r="H62" s="79">
        <f t="shared" si="96"/>
        <v>3.1840906518749987</v>
      </c>
    </row>
    <row r="63" spans="1:8" s="71" customFormat="1" ht="14.25" outlineLevel="1" x14ac:dyDescent="0.2">
      <c r="A63" s="102" t="s">
        <v>130</v>
      </c>
      <c r="B63" s="79">
        <v>3</v>
      </c>
      <c r="C63" s="79">
        <v>3</v>
      </c>
      <c r="D63" s="79">
        <f>'6.3'!I22</f>
        <v>3</v>
      </c>
      <c r="E63" s="79">
        <f t="shared" ref="E63" si="98">D63*(1+0.015)</f>
        <v>3.0449999999999999</v>
      </c>
      <c r="F63" s="79">
        <f t="shared" si="94"/>
        <v>3.0906749999999996</v>
      </c>
      <c r="G63" s="79">
        <f t="shared" si="95"/>
        <v>3.1370351249999993</v>
      </c>
      <c r="H63" s="79">
        <f t="shared" si="96"/>
        <v>3.1840906518749987</v>
      </c>
    </row>
    <row r="64" spans="1:8" s="68" customFormat="1" ht="28.5" x14ac:dyDescent="0.2">
      <c r="A64" s="89" t="s">
        <v>24</v>
      </c>
      <c r="B64" s="74">
        <f>B65</f>
        <v>1</v>
      </c>
      <c r="C64" s="74">
        <f t="shared" ref="C64:H64" si="99">C65</f>
        <v>1</v>
      </c>
      <c r="D64" s="74">
        <f t="shared" si="99"/>
        <v>1</v>
      </c>
      <c r="E64" s="74">
        <f t="shared" si="99"/>
        <v>0.98499999999999999</v>
      </c>
      <c r="F64" s="74">
        <f t="shared" si="99"/>
        <v>0.970225</v>
      </c>
      <c r="G64" s="74">
        <f t="shared" si="99"/>
        <v>0.95567162500000002</v>
      </c>
      <c r="H64" s="74">
        <f t="shared" si="99"/>
        <v>0.94133655062499999</v>
      </c>
    </row>
    <row r="65" spans="1:8" s="71" customFormat="1" ht="42.75" outlineLevel="1" x14ac:dyDescent="0.2">
      <c r="A65" s="75" t="s">
        <v>25</v>
      </c>
      <c r="B65" s="79">
        <v>1</v>
      </c>
      <c r="C65" s="79">
        <v>1</v>
      </c>
      <c r="D65" s="79">
        <f>'6.3'!I24</f>
        <v>1</v>
      </c>
      <c r="E65" s="79">
        <f>D65*(1-0.015)</f>
        <v>0.98499999999999999</v>
      </c>
      <c r="F65" s="79">
        <f t="shared" ref="F65:H65" si="100">E65*(1-0.015)</f>
        <v>0.970225</v>
      </c>
      <c r="G65" s="79">
        <f t="shared" si="100"/>
        <v>0.95567162500000002</v>
      </c>
      <c r="H65" s="79">
        <f t="shared" si="100"/>
        <v>0.94133655062499999</v>
      </c>
    </row>
    <row r="66" spans="1:8" s="68" customFormat="1" ht="42.75" x14ac:dyDescent="0.2">
      <c r="A66" s="89" t="s">
        <v>26</v>
      </c>
      <c r="B66" s="74">
        <f>AVERAGE(B67:B68)</f>
        <v>2</v>
      </c>
      <c r="C66" s="74">
        <f t="shared" ref="C66:H66" si="101">AVERAGE(C67:C68)</f>
        <v>2</v>
      </c>
      <c r="D66" s="74">
        <f t="shared" si="101"/>
        <v>2</v>
      </c>
      <c r="E66" s="74">
        <f t="shared" si="101"/>
        <v>2.0150000000000001</v>
      </c>
      <c r="F66" s="74">
        <f t="shared" si="101"/>
        <v>2.0304499999999996</v>
      </c>
      <c r="G66" s="74">
        <f t="shared" si="101"/>
        <v>2.0463533749999998</v>
      </c>
      <c r="H66" s="74">
        <f t="shared" si="101"/>
        <v>2.0627136012499996</v>
      </c>
    </row>
    <row r="67" spans="1:8" s="71" customFormat="1" ht="28.5" outlineLevel="1" x14ac:dyDescent="0.2">
      <c r="A67" s="75" t="s">
        <v>51</v>
      </c>
      <c r="B67" s="79">
        <v>1</v>
      </c>
      <c r="C67" s="79">
        <v>1</v>
      </c>
      <c r="D67" s="79">
        <f>'6.3'!I26</f>
        <v>1</v>
      </c>
      <c r="E67" s="79">
        <f>D67*(1-0.015)</f>
        <v>0.98499999999999999</v>
      </c>
      <c r="F67" s="79">
        <f t="shared" ref="F67:H67" si="102">E67*(1-0.015)</f>
        <v>0.970225</v>
      </c>
      <c r="G67" s="79">
        <f t="shared" si="102"/>
        <v>0.95567162500000002</v>
      </c>
      <c r="H67" s="79">
        <f t="shared" si="102"/>
        <v>0.94133655062499999</v>
      </c>
    </row>
    <row r="68" spans="1:8" s="71" customFormat="1" ht="71.25" outlineLevel="1" x14ac:dyDescent="0.2">
      <c r="A68" s="75" t="s">
        <v>52</v>
      </c>
      <c r="B68" s="79">
        <v>3</v>
      </c>
      <c r="C68" s="79">
        <v>3</v>
      </c>
      <c r="D68" s="79">
        <f>'6.3'!I27</f>
        <v>3</v>
      </c>
      <c r="E68" s="79">
        <f>D68*(1+0.015)</f>
        <v>3.0449999999999999</v>
      </c>
      <c r="F68" s="79">
        <f>E68*(1+0.015)</f>
        <v>3.0906749999999996</v>
      </c>
      <c r="G68" s="79">
        <f t="shared" ref="G68:H68" si="103">F68*(1+0.015)</f>
        <v>3.1370351249999993</v>
      </c>
      <c r="H68" s="79">
        <f t="shared" si="103"/>
        <v>3.1840906518749987</v>
      </c>
    </row>
    <row r="69" spans="1:8" s="68" customFormat="1" ht="14.25" x14ac:dyDescent="0.2">
      <c r="A69" s="85" t="s">
        <v>27</v>
      </c>
      <c r="B69" s="103">
        <v>2.1333333333333333</v>
      </c>
      <c r="C69" s="103">
        <v>2.1333333333333333</v>
      </c>
      <c r="D69" s="103">
        <f>AVERAGE(D50,D51,D58,D64,D66)</f>
        <v>2.1</v>
      </c>
      <c r="E69" s="103">
        <f>AVERAGE(E50,E51,E58,E64,E66)</f>
        <v>2.1105</v>
      </c>
      <c r="F69" s="103">
        <f t="shared" ref="F69" si="104">AVERAGE(F50,F51,F58,F64,F66)</f>
        <v>2.1214724999999999</v>
      </c>
      <c r="G69" s="147">
        <f t="shared" ref="G69:H69" si="105">AVERAGE(G50,G51,G58,G64,G66)</f>
        <v>2.1329198624999997</v>
      </c>
      <c r="H69" s="103">
        <f t="shared" si="105"/>
        <v>2.1448445563124996</v>
      </c>
    </row>
    <row r="70" spans="1:8" s="71" customFormat="1" ht="28.5" x14ac:dyDescent="0.2">
      <c r="A70" s="97" t="s">
        <v>193</v>
      </c>
      <c r="B70" s="134">
        <v>0.98444444444444446</v>
      </c>
      <c r="C70" s="134">
        <v>0.97611111111111115</v>
      </c>
      <c r="D70" s="103">
        <f>0.1*D26+0.7*D48+0.2*D69</f>
        <v>1.0536111111111111</v>
      </c>
      <c r="E70" s="134">
        <f>0.1*E26+0.7*E48+0.2*E69</f>
        <v>0.94853611111111114</v>
      </c>
      <c r="F70" s="134">
        <f>0.1*F26+0.7*F48+0.2*F69</f>
        <v>0.94992098611111109</v>
      </c>
      <c r="G70" s="150">
        <f>0.1*G26+0.7*G48+0.2*G69</f>
        <v>0.94839053173611099</v>
      </c>
      <c r="H70" s="134">
        <f>0.1*H26+0.7*H48+0.2*H69</f>
        <v>0.94863209083298594</v>
      </c>
    </row>
    <row r="73" spans="1:8" x14ac:dyDescent="0.2">
      <c r="A73" s="61" t="s">
        <v>96</v>
      </c>
      <c r="B73" s="61"/>
      <c r="C73" s="61"/>
    </row>
    <row r="74" spans="1:8" x14ac:dyDescent="0.2">
      <c r="A74" s="375" t="s">
        <v>111</v>
      </c>
      <c r="B74" s="375"/>
      <c r="C74" s="375"/>
      <c r="D74" s="375"/>
      <c r="E74" s="375"/>
      <c r="F74" s="375"/>
    </row>
    <row r="75" spans="1:8" ht="25.5" customHeight="1" x14ac:dyDescent="0.2">
      <c r="A75" s="375" t="s">
        <v>115</v>
      </c>
      <c r="B75" s="375"/>
      <c r="C75" s="375"/>
      <c r="D75" s="375"/>
      <c r="E75" s="375"/>
      <c r="F75" s="375"/>
    </row>
    <row r="76" spans="1:8" ht="25.5" customHeight="1" x14ac:dyDescent="0.2">
      <c r="A76" s="375" t="s">
        <v>103</v>
      </c>
      <c r="B76" s="375"/>
      <c r="C76" s="375"/>
      <c r="D76" s="375"/>
      <c r="E76" s="375"/>
      <c r="F76" s="375"/>
    </row>
    <row r="77" spans="1:8" x14ac:dyDescent="0.2">
      <c r="A77" s="61"/>
      <c r="B77" s="61"/>
      <c r="C77" s="61"/>
    </row>
    <row r="78" spans="1:8" ht="15" x14ac:dyDescent="0.2">
      <c r="A78" s="66" t="s">
        <v>198</v>
      </c>
      <c r="B78" s="66"/>
      <c r="C78" s="66"/>
      <c r="D78" s="66"/>
      <c r="E78" s="66" t="s">
        <v>139</v>
      </c>
    </row>
    <row r="79" spans="1:8" x14ac:dyDescent="0.2">
      <c r="A79" s="61"/>
      <c r="B79" s="61"/>
      <c r="C79" s="61"/>
    </row>
  </sheetData>
  <mergeCells count="5">
    <mergeCell ref="A1:H1"/>
    <mergeCell ref="A2:H2"/>
    <mergeCell ref="A74:F74"/>
    <mergeCell ref="A75:F75"/>
    <mergeCell ref="A76:F76"/>
  </mergeCells>
  <pageMargins left="0.78740157480314965" right="0.39370078740157483" top="0.39370078740157483" bottom="0.39370078740157483" header="0" footer="0"/>
  <pageSetup paperSize="8" scale="71" orientation="portrait" r:id="rId1"/>
  <headerFooter alignWithMargins="0"/>
  <rowBreaks count="2" manualBreakCount="2">
    <brk id="26" max="7" man="1"/>
    <brk id="48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"/>
  <sheetViews>
    <sheetView view="pageBreakPreview" zoomScaleNormal="100" zoomScaleSheetLayoutView="100" workbookViewId="0">
      <selection activeCell="D6" sqref="D6"/>
    </sheetView>
  </sheetViews>
  <sheetFormatPr defaultRowHeight="12.75" x14ac:dyDescent="0.2"/>
  <cols>
    <col min="1" max="1" width="65.125" customWidth="1"/>
    <col min="2" max="2" width="9.625" hidden="1" customWidth="1"/>
    <col min="3" max="3" width="12.5" hidden="1" customWidth="1"/>
    <col min="4" max="4" width="13.375" customWidth="1"/>
    <col min="5" max="5" width="10.25" hidden="1" customWidth="1"/>
    <col min="6" max="6" width="10.625" hidden="1" customWidth="1"/>
    <col min="7" max="8" width="9" hidden="1" customWidth="1"/>
  </cols>
  <sheetData>
    <row r="1" spans="1:10" ht="96.75" customHeight="1" x14ac:dyDescent="0.2">
      <c r="A1" s="300" t="s">
        <v>266</v>
      </c>
      <c r="B1" s="300"/>
      <c r="C1" s="300"/>
      <c r="D1" s="300"/>
      <c r="E1" s="300"/>
      <c r="F1" s="300"/>
      <c r="G1" s="300"/>
      <c r="H1" s="300"/>
    </row>
    <row r="2" spans="1:10" ht="15" customHeight="1" x14ac:dyDescent="0.2">
      <c r="A2" s="300" t="s">
        <v>118</v>
      </c>
      <c r="B2" s="300"/>
      <c r="C2" s="300"/>
      <c r="D2" s="300"/>
      <c r="E2" s="300"/>
      <c r="F2" s="300"/>
      <c r="G2" s="300"/>
      <c r="H2" s="300"/>
      <c r="I2" s="156"/>
      <c r="J2" s="156"/>
    </row>
    <row r="4" spans="1:10" x14ac:dyDescent="0.2">
      <c r="A4" s="376" t="s">
        <v>47</v>
      </c>
      <c r="B4" s="164" t="s">
        <v>173</v>
      </c>
      <c r="C4" s="165"/>
      <c r="D4" s="154" t="s">
        <v>173</v>
      </c>
      <c r="E4" s="165"/>
      <c r="F4" s="165"/>
      <c r="G4" s="165"/>
      <c r="H4" s="166"/>
    </row>
    <row r="5" spans="1:10" x14ac:dyDescent="0.2">
      <c r="A5" s="377"/>
      <c r="B5" s="160">
        <v>2012</v>
      </c>
      <c r="C5" s="160">
        <v>2013</v>
      </c>
      <c r="D5" s="152">
        <v>2017</v>
      </c>
      <c r="E5" s="152">
        <v>2016</v>
      </c>
      <c r="F5" s="152">
        <v>2017</v>
      </c>
      <c r="G5" s="152">
        <v>2018</v>
      </c>
      <c r="H5" s="152">
        <v>2019</v>
      </c>
    </row>
    <row r="6" spans="1:10" ht="79.5" x14ac:dyDescent="0.25">
      <c r="A6" s="129" t="s">
        <v>174</v>
      </c>
      <c r="B6" s="157">
        <v>67</v>
      </c>
      <c r="C6" s="157">
        <v>81</v>
      </c>
      <c r="D6" s="171">
        <v>64</v>
      </c>
      <c r="E6" s="158">
        <f>D6</f>
        <v>64</v>
      </c>
      <c r="F6" s="158">
        <f t="shared" ref="F6:H6" si="0">E6</f>
        <v>64</v>
      </c>
      <c r="G6" s="158">
        <f t="shared" si="0"/>
        <v>64</v>
      </c>
      <c r="H6" s="158">
        <f t="shared" si="0"/>
        <v>64</v>
      </c>
      <c r="I6" s="172"/>
    </row>
    <row r="7" spans="1:10" ht="79.5" x14ac:dyDescent="0.25">
      <c r="A7" s="129" t="s">
        <v>175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</row>
    <row r="8" spans="1:10" ht="30.75" customHeight="1" x14ac:dyDescent="0.25">
      <c r="A8" s="129" t="s">
        <v>188</v>
      </c>
      <c r="B8" s="19">
        <f>B6/(MAX(1,B6-B7))</f>
        <v>1</v>
      </c>
      <c r="C8" s="19">
        <f t="shared" ref="C8:H8" si="1">C6/(MAX(1,C6-C7))</f>
        <v>1</v>
      </c>
      <c r="D8" s="19">
        <f>D6/(MAX(1,D6-D7))</f>
        <v>1</v>
      </c>
      <c r="E8" s="19">
        <f t="shared" si="1"/>
        <v>1</v>
      </c>
      <c r="F8" s="19">
        <f t="shared" si="1"/>
        <v>1</v>
      </c>
      <c r="G8" s="19">
        <f t="shared" si="1"/>
        <v>1</v>
      </c>
      <c r="H8" s="19">
        <f t="shared" si="1"/>
        <v>1</v>
      </c>
    </row>
  </sheetData>
  <mergeCells count="3">
    <mergeCell ref="A1:H1"/>
    <mergeCell ref="A4:A5"/>
    <mergeCell ref="A2:H2"/>
  </mergeCells>
  <pageMargins left="0.7" right="0.7" top="0.75" bottom="0.75" header="0.3" footer="0.3"/>
  <pageSetup paperSize="9" scale="98" orientation="portrait" verticalDpi="0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"/>
  <sheetViews>
    <sheetView view="pageBreakPreview" zoomScaleNormal="100" zoomScaleSheetLayoutView="100" workbookViewId="0">
      <selection activeCell="A2" sqref="A2:H2"/>
    </sheetView>
  </sheetViews>
  <sheetFormatPr defaultRowHeight="12.75" x14ac:dyDescent="0.2"/>
  <cols>
    <col min="1" max="1" width="67.75" customWidth="1"/>
    <col min="2" max="2" width="11" hidden="1" customWidth="1"/>
    <col min="3" max="3" width="10.875" hidden="1" customWidth="1"/>
    <col min="4" max="4" width="11.5" customWidth="1"/>
    <col min="5" max="5" width="10.25" hidden="1" customWidth="1"/>
    <col min="6" max="6" width="10.625" hidden="1" customWidth="1"/>
    <col min="7" max="8" width="0" hidden="1" customWidth="1"/>
  </cols>
  <sheetData>
    <row r="1" spans="1:10" ht="103.5" customHeight="1" x14ac:dyDescent="0.2">
      <c r="A1" s="300" t="s">
        <v>269</v>
      </c>
      <c r="B1" s="300"/>
      <c r="C1" s="300"/>
      <c r="D1" s="300"/>
      <c r="E1" s="300"/>
      <c r="F1" s="300"/>
      <c r="G1" s="300"/>
      <c r="H1" s="300"/>
    </row>
    <row r="2" spans="1:10" ht="15" customHeight="1" x14ac:dyDescent="0.2">
      <c r="A2" s="300" t="s">
        <v>118</v>
      </c>
      <c r="B2" s="300"/>
      <c r="C2" s="300"/>
      <c r="D2" s="300"/>
      <c r="E2" s="300"/>
      <c r="F2" s="300"/>
      <c r="G2" s="300"/>
      <c r="H2" s="300"/>
      <c r="I2" s="156"/>
      <c r="J2" s="156"/>
    </row>
    <row r="4" spans="1:10" x14ac:dyDescent="0.2">
      <c r="A4" s="376" t="s">
        <v>47</v>
      </c>
      <c r="B4" s="164" t="s">
        <v>173</v>
      </c>
      <c r="C4" s="165"/>
      <c r="D4" s="167" t="s">
        <v>173</v>
      </c>
      <c r="E4" s="165"/>
      <c r="F4" s="165"/>
      <c r="G4" s="165"/>
      <c r="H4" s="166"/>
    </row>
    <row r="5" spans="1:10" x14ac:dyDescent="0.2">
      <c r="A5" s="377"/>
      <c r="B5" s="160">
        <v>2012</v>
      </c>
      <c r="C5" s="160">
        <v>2013</v>
      </c>
      <c r="D5" s="152">
        <v>2017</v>
      </c>
      <c r="E5" s="152">
        <v>2016</v>
      </c>
      <c r="F5" s="152">
        <v>2017</v>
      </c>
      <c r="G5" s="152">
        <v>2018</v>
      </c>
      <c r="H5" s="152">
        <v>2019</v>
      </c>
    </row>
    <row r="6" spans="1:10" ht="66" customHeight="1" x14ac:dyDescent="0.2">
      <c r="A6" s="161" t="s">
        <v>176</v>
      </c>
      <c r="B6" s="157">
        <v>45</v>
      </c>
      <c r="C6" s="157">
        <v>69</v>
      </c>
      <c r="D6" s="171">
        <v>62</v>
      </c>
      <c r="E6" s="158">
        <f>D6</f>
        <v>62</v>
      </c>
      <c r="F6" s="158">
        <f t="shared" ref="F6:H6" si="0">E6</f>
        <v>62</v>
      </c>
      <c r="G6" s="158">
        <f t="shared" si="0"/>
        <v>62</v>
      </c>
      <c r="H6" s="158">
        <f t="shared" si="0"/>
        <v>62</v>
      </c>
      <c r="I6" s="172"/>
    </row>
    <row r="7" spans="1:10" ht="79.5" customHeight="1" x14ac:dyDescent="0.2">
      <c r="A7" s="161" t="s">
        <v>177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</row>
    <row r="8" spans="1:10" ht="27" x14ac:dyDescent="0.2">
      <c r="A8" s="161" t="s">
        <v>178</v>
      </c>
      <c r="B8" s="19">
        <f>B6/(MAX(1,B6-B7))</f>
        <v>1</v>
      </c>
      <c r="C8" s="19">
        <f t="shared" ref="C8:H8" si="1">C6/(MAX(1,C6-C7))</f>
        <v>1</v>
      </c>
      <c r="D8" s="19">
        <f t="shared" si="1"/>
        <v>1</v>
      </c>
      <c r="E8" s="19">
        <f t="shared" si="1"/>
        <v>1</v>
      </c>
      <c r="F8" s="19">
        <f t="shared" si="1"/>
        <v>1</v>
      </c>
      <c r="G8" s="19">
        <f t="shared" si="1"/>
        <v>1</v>
      </c>
      <c r="H8" s="19">
        <f t="shared" si="1"/>
        <v>1</v>
      </c>
    </row>
  </sheetData>
  <mergeCells count="3">
    <mergeCell ref="A1:H1"/>
    <mergeCell ref="A4:A5"/>
    <mergeCell ref="A2:H2"/>
  </mergeCells>
  <pageMargins left="0.7" right="0.7" top="0.75" bottom="0.75" header="0.3" footer="0.3"/>
  <pageSetup paperSize="9" scale="97" orientation="portrait" verticalDpi="0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"/>
  <sheetViews>
    <sheetView view="pageBreakPreview" zoomScaleNormal="100" zoomScaleSheetLayoutView="100" workbookViewId="0">
      <selection activeCell="D6" sqref="D6"/>
    </sheetView>
  </sheetViews>
  <sheetFormatPr defaultRowHeight="12.75" x14ac:dyDescent="0.2"/>
  <cols>
    <col min="1" max="1" width="63.375" customWidth="1"/>
    <col min="2" max="3" width="11.5" hidden="1" customWidth="1"/>
    <col min="4" max="4" width="11.5" customWidth="1"/>
    <col min="5" max="5" width="10.25" hidden="1" customWidth="1"/>
    <col min="6" max="6" width="10.625" hidden="1" customWidth="1"/>
    <col min="7" max="8" width="9" hidden="1" customWidth="1"/>
  </cols>
  <sheetData>
    <row r="1" spans="1:10" ht="97.5" customHeight="1" x14ac:dyDescent="0.2">
      <c r="A1" s="300" t="s">
        <v>267</v>
      </c>
      <c r="B1" s="300"/>
      <c r="C1" s="300"/>
      <c r="D1" s="300"/>
      <c r="E1" s="300"/>
      <c r="F1" s="300"/>
      <c r="G1" s="300"/>
      <c r="H1" s="300"/>
    </row>
    <row r="2" spans="1:10" ht="15" customHeight="1" x14ac:dyDescent="0.2">
      <c r="A2" s="300" t="s">
        <v>118</v>
      </c>
      <c r="B2" s="300"/>
      <c r="C2" s="300"/>
      <c r="D2" s="300"/>
      <c r="E2" s="300"/>
      <c r="F2" s="300"/>
      <c r="G2" s="300"/>
      <c r="H2" s="300"/>
      <c r="I2" s="156"/>
      <c r="J2" s="156"/>
    </row>
    <row r="4" spans="1:10" x14ac:dyDescent="0.2">
      <c r="A4" s="376" t="s">
        <v>47</v>
      </c>
      <c r="B4" s="164" t="s">
        <v>173</v>
      </c>
      <c r="C4" s="165"/>
      <c r="D4" s="154" t="s">
        <v>173</v>
      </c>
      <c r="E4" s="165"/>
      <c r="F4" s="165"/>
      <c r="G4" s="165"/>
      <c r="H4" s="166"/>
    </row>
    <row r="5" spans="1:10" x14ac:dyDescent="0.2">
      <c r="A5" s="377"/>
      <c r="B5" s="160">
        <v>2012</v>
      </c>
      <c r="C5" s="160">
        <v>2013</v>
      </c>
      <c r="D5" s="152">
        <v>2017</v>
      </c>
      <c r="E5" s="152">
        <v>2016</v>
      </c>
      <c r="F5" s="152">
        <v>2017</v>
      </c>
      <c r="G5" s="152">
        <v>2018</v>
      </c>
      <c r="H5" s="152">
        <v>2019</v>
      </c>
    </row>
    <row r="6" spans="1:10" ht="90.75" x14ac:dyDescent="0.2">
      <c r="A6" s="129" t="s">
        <v>179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</row>
    <row r="7" spans="1:10" ht="39.75" x14ac:dyDescent="0.25">
      <c r="A7" s="129" t="s">
        <v>180</v>
      </c>
      <c r="B7" s="159">
        <v>6.7</v>
      </c>
      <c r="C7" s="159">
        <v>8.1</v>
      </c>
      <c r="D7" s="158">
        <f>'3.1'!D6/10</f>
        <v>6.4</v>
      </c>
      <c r="E7" s="158">
        <f>D7</f>
        <v>6.4</v>
      </c>
      <c r="F7" s="158">
        <f t="shared" ref="F7:H7" si="0">E7</f>
        <v>6.4</v>
      </c>
      <c r="G7" s="158">
        <f t="shared" si="0"/>
        <v>6.4</v>
      </c>
      <c r="H7" s="158">
        <f t="shared" si="0"/>
        <v>6.4</v>
      </c>
    </row>
    <row r="8" spans="1:10" ht="39.75" x14ac:dyDescent="0.25">
      <c r="A8" s="129" t="s">
        <v>181</v>
      </c>
      <c r="B8" s="19">
        <f>B7/(MAX(1,B7-B6))</f>
        <v>1</v>
      </c>
      <c r="C8" s="19">
        <f t="shared" ref="C8:H8" si="1">C7/(MAX(1,C7-C6))</f>
        <v>1</v>
      </c>
      <c r="D8" s="19">
        <f>D7/(MAX(1,D7-D6))</f>
        <v>1</v>
      </c>
      <c r="E8" s="19">
        <f t="shared" si="1"/>
        <v>1</v>
      </c>
      <c r="F8" s="19">
        <f t="shared" si="1"/>
        <v>1</v>
      </c>
      <c r="G8" s="19">
        <f t="shared" si="1"/>
        <v>1</v>
      </c>
      <c r="H8" s="19">
        <f t="shared" si="1"/>
        <v>1</v>
      </c>
    </row>
  </sheetData>
  <mergeCells count="3">
    <mergeCell ref="A1:H1"/>
    <mergeCell ref="A4:A5"/>
    <mergeCell ref="A2:H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F17"/>
  <sheetViews>
    <sheetView topLeftCell="A4" workbookViewId="0">
      <selection activeCell="BF13" sqref="BF13:DD13"/>
    </sheetView>
  </sheetViews>
  <sheetFormatPr defaultColWidth="0.75" defaultRowHeight="15" x14ac:dyDescent="0.25"/>
  <cols>
    <col min="1" max="2" width="0.75" style="230"/>
    <col min="3" max="3" width="1.75" style="230" bestFit="1" customWidth="1"/>
    <col min="4" max="16384" width="0.75" style="230"/>
  </cols>
  <sheetData>
    <row r="1" spans="1:110" s="216" customFormat="1" x14ac:dyDescent="0.25"/>
    <row r="2" spans="1:110" s="216" customFormat="1" x14ac:dyDescent="0.2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</row>
    <row r="3" spans="1:110" s="216" customFormat="1" x14ac:dyDescent="0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9"/>
    </row>
    <row r="4" spans="1:110" s="220" customFormat="1" ht="15.75" x14ac:dyDescent="0.25">
      <c r="A4" s="386" t="s">
        <v>304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6"/>
      <c r="BI4" s="386"/>
      <c r="BJ4" s="386"/>
      <c r="BK4" s="386"/>
      <c r="BL4" s="386"/>
      <c r="BM4" s="386"/>
      <c r="BN4" s="386"/>
      <c r="BO4" s="386"/>
      <c r="BP4" s="386"/>
      <c r="BQ4" s="386"/>
      <c r="BR4" s="386"/>
      <c r="BS4" s="386"/>
      <c r="BT4" s="386"/>
      <c r="BU4" s="386"/>
      <c r="BV4" s="386"/>
      <c r="BW4" s="386"/>
      <c r="BX4" s="386"/>
      <c r="BY4" s="386"/>
      <c r="BZ4" s="386"/>
      <c r="CA4" s="386"/>
      <c r="CB4" s="386"/>
      <c r="CC4" s="386"/>
      <c r="CD4" s="386"/>
      <c r="CE4" s="386"/>
      <c r="CF4" s="386"/>
      <c r="CG4" s="386"/>
      <c r="CH4" s="386"/>
      <c r="CI4" s="386"/>
      <c r="CJ4" s="386"/>
      <c r="CK4" s="386"/>
      <c r="CL4" s="386"/>
      <c r="CM4" s="386"/>
      <c r="CN4" s="386"/>
      <c r="CO4" s="386"/>
      <c r="CP4" s="386"/>
      <c r="CQ4" s="386"/>
      <c r="CR4" s="386"/>
      <c r="CS4" s="386"/>
      <c r="CT4" s="386"/>
      <c r="CU4" s="386"/>
      <c r="CV4" s="386"/>
      <c r="CW4" s="386"/>
      <c r="CX4" s="386"/>
      <c r="CY4" s="386"/>
      <c r="CZ4" s="386"/>
      <c r="DA4" s="386"/>
      <c r="DB4" s="386"/>
      <c r="DC4" s="386"/>
      <c r="DD4" s="386"/>
      <c r="DE4" s="386"/>
      <c r="DF4" s="386"/>
    </row>
    <row r="5" spans="1:110" s="220" customFormat="1" ht="15.75" x14ac:dyDescent="0.25">
      <c r="A5" s="386" t="s">
        <v>422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  <c r="CD5" s="386"/>
      <c r="CE5" s="386"/>
      <c r="CF5" s="386"/>
      <c r="CG5" s="386"/>
      <c r="CH5" s="386"/>
      <c r="CI5" s="386"/>
      <c r="CJ5" s="386"/>
      <c r="CK5" s="386"/>
      <c r="CL5" s="386"/>
      <c r="CM5" s="386"/>
      <c r="CN5" s="386"/>
      <c r="CO5" s="386"/>
      <c r="CP5" s="386"/>
      <c r="CQ5" s="386"/>
      <c r="CR5" s="386"/>
      <c r="CS5" s="386"/>
      <c r="CT5" s="386"/>
      <c r="CU5" s="386"/>
      <c r="CV5" s="386"/>
      <c r="CW5" s="386"/>
      <c r="CX5" s="386"/>
      <c r="CY5" s="386"/>
      <c r="CZ5" s="386"/>
      <c r="DA5" s="386"/>
      <c r="DB5" s="386"/>
      <c r="DC5" s="386"/>
      <c r="DD5" s="386"/>
      <c r="DE5" s="386"/>
      <c r="DF5" s="386"/>
    </row>
    <row r="6" spans="1:110" s="216" customFormat="1" x14ac:dyDescent="0.2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387" t="s">
        <v>253</v>
      </c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7"/>
      <c r="BW6" s="387"/>
      <c r="BX6" s="387"/>
      <c r="BY6" s="387"/>
      <c r="BZ6" s="387"/>
      <c r="CA6" s="387"/>
      <c r="CB6" s="387"/>
      <c r="CC6" s="387"/>
      <c r="CD6" s="387"/>
      <c r="CE6" s="387"/>
      <c r="CF6" s="387"/>
      <c r="CG6" s="387"/>
      <c r="CH6" s="387"/>
      <c r="CI6" s="387"/>
      <c r="CJ6" s="387"/>
      <c r="CK6" s="387"/>
      <c r="CL6" s="387"/>
      <c r="CM6" s="387"/>
      <c r="CN6" s="387"/>
      <c r="CO6" s="387"/>
      <c r="CP6" s="387"/>
      <c r="CQ6" s="387"/>
      <c r="CR6" s="387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3"/>
    </row>
    <row r="7" spans="1:110" s="216" customFormat="1" x14ac:dyDescent="0.25">
      <c r="A7" s="224"/>
      <c r="M7" s="388" t="s">
        <v>305</v>
      </c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DD7" s="225"/>
    </row>
    <row r="8" spans="1:110" s="216" customFormat="1" x14ac:dyDescent="0.25">
      <c r="A8" s="226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8"/>
    </row>
    <row r="9" spans="1:110" s="216" customFormat="1" x14ac:dyDescent="0.25">
      <c r="A9" s="389" t="s">
        <v>278</v>
      </c>
      <c r="B9" s="390"/>
      <c r="C9" s="390"/>
      <c r="D9" s="390"/>
      <c r="E9" s="390"/>
      <c r="F9" s="390"/>
      <c r="G9" s="390" t="s">
        <v>136</v>
      </c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89" t="s">
        <v>0</v>
      </c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</row>
    <row r="10" spans="1:110" s="216" customFormat="1" x14ac:dyDescent="0.25">
      <c r="A10" s="380">
        <v>1</v>
      </c>
      <c r="B10" s="380"/>
      <c r="C10" s="380"/>
      <c r="D10" s="380"/>
      <c r="E10" s="380"/>
      <c r="F10" s="380"/>
      <c r="G10" s="385">
        <v>2</v>
      </c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0">
        <v>3</v>
      </c>
      <c r="BG10" s="380"/>
      <c r="BH10" s="380"/>
      <c r="BI10" s="380"/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0"/>
      <c r="CQ10" s="380"/>
      <c r="CR10" s="380"/>
      <c r="CS10" s="380"/>
      <c r="CT10" s="380"/>
      <c r="CU10" s="380"/>
      <c r="CV10" s="380"/>
      <c r="CW10" s="380"/>
      <c r="CX10" s="380"/>
      <c r="CY10" s="380"/>
      <c r="CZ10" s="380"/>
      <c r="DA10" s="380"/>
      <c r="DB10" s="380"/>
      <c r="DC10" s="380"/>
      <c r="DD10" s="380"/>
    </row>
    <row r="11" spans="1:110" s="216" customFormat="1" ht="99.75" customHeight="1" x14ac:dyDescent="0.25">
      <c r="A11" s="380">
        <v>1</v>
      </c>
      <c r="B11" s="380"/>
      <c r="C11" s="380"/>
      <c r="D11" s="380"/>
      <c r="E11" s="380"/>
      <c r="F11" s="381"/>
      <c r="G11" s="229"/>
      <c r="H11" s="382" t="s">
        <v>306</v>
      </c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3"/>
      <c r="BF11" s="384">
        <v>64</v>
      </c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4"/>
      <c r="DC11" s="384"/>
      <c r="DD11" s="384"/>
    </row>
    <row r="12" spans="1:110" s="216" customFormat="1" ht="95.25" customHeight="1" x14ac:dyDescent="0.25">
      <c r="A12" s="380">
        <v>2</v>
      </c>
      <c r="B12" s="380"/>
      <c r="C12" s="380"/>
      <c r="D12" s="380"/>
      <c r="E12" s="380"/>
      <c r="F12" s="381"/>
      <c r="G12" s="229"/>
      <c r="H12" s="382" t="s">
        <v>307</v>
      </c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3"/>
      <c r="BF12" s="384">
        <v>64</v>
      </c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4"/>
    </row>
    <row r="13" spans="1:110" s="216" customFormat="1" ht="81" customHeight="1" x14ac:dyDescent="0.25">
      <c r="A13" s="380">
        <v>3</v>
      </c>
      <c r="B13" s="380"/>
      <c r="C13" s="380"/>
      <c r="D13" s="380"/>
      <c r="E13" s="380"/>
      <c r="F13" s="381"/>
      <c r="G13" s="229"/>
      <c r="H13" s="382" t="s">
        <v>308</v>
      </c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3"/>
      <c r="BF13" s="384">
        <v>0</v>
      </c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4"/>
      <c r="CY13" s="384"/>
      <c r="CZ13" s="384"/>
      <c r="DA13" s="384"/>
      <c r="DB13" s="384"/>
      <c r="DC13" s="384"/>
      <c r="DD13" s="384"/>
    </row>
    <row r="14" spans="1:110" ht="19.5" customHeight="1" x14ac:dyDescent="0.25">
      <c r="A14" s="378" t="s">
        <v>309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9">
        <f>BF11/(BF12-BF13)</f>
        <v>1</v>
      </c>
      <c r="BG14" s="379"/>
      <c r="BH14" s="379"/>
      <c r="BI14" s="379"/>
      <c r="BJ14" s="379"/>
      <c r="BK14" s="379"/>
      <c r="BL14" s="379"/>
      <c r="BM14" s="379"/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79"/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79"/>
    </row>
    <row r="15" spans="1:110" x14ac:dyDescent="0.25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</row>
    <row r="16" spans="1:110" x14ac:dyDescent="0.25">
      <c r="C16" s="230" t="e">
        <f>#REF!</f>
        <v>#REF!</v>
      </c>
      <c r="AD16" s="230" t="e">
        <f>#REF!</f>
        <v>#REF!</v>
      </c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</row>
    <row r="17" spans="75:75" x14ac:dyDescent="0.25">
      <c r="BW17" s="230" t="s">
        <v>421</v>
      </c>
    </row>
  </sheetData>
  <mergeCells count="21">
    <mergeCell ref="A4:DF4"/>
    <mergeCell ref="A5:DF5"/>
    <mergeCell ref="M6:CR6"/>
    <mergeCell ref="M7:CR7"/>
    <mergeCell ref="A9:F9"/>
    <mergeCell ref="G9:BE9"/>
    <mergeCell ref="BF9:DD9"/>
    <mergeCell ref="A10:F10"/>
    <mergeCell ref="G10:BE10"/>
    <mergeCell ref="BF10:DD10"/>
    <mergeCell ref="A11:F11"/>
    <mergeCell ref="H11:BE11"/>
    <mergeCell ref="BF11:DD11"/>
    <mergeCell ref="A14:BE14"/>
    <mergeCell ref="BF14:DD14"/>
    <mergeCell ref="A12:F12"/>
    <mergeCell ref="H12:BE12"/>
    <mergeCell ref="BF12:DD12"/>
    <mergeCell ref="A13:F13"/>
    <mergeCell ref="H13:BE13"/>
    <mergeCell ref="BF13:DD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E27"/>
  <sheetViews>
    <sheetView topLeftCell="A16" workbookViewId="0">
      <selection activeCell="DJ20" sqref="DJ20:FE20"/>
    </sheetView>
  </sheetViews>
  <sheetFormatPr defaultColWidth="0.75" defaultRowHeight="15" x14ac:dyDescent="0.25"/>
  <cols>
    <col min="1" max="113" width="0.75" style="239" customWidth="1"/>
    <col min="114" max="161" width="0.25" style="239" customWidth="1"/>
    <col min="162" max="16384" width="0.75" style="239"/>
  </cols>
  <sheetData>
    <row r="1" spans="1:161" s="233" customFormat="1" ht="12" x14ac:dyDescent="0.2">
      <c r="BO1" s="233" t="s">
        <v>310</v>
      </c>
    </row>
    <row r="2" spans="1:161" s="233" customFormat="1" ht="12" x14ac:dyDescent="0.2">
      <c r="BO2" s="233" t="s">
        <v>311</v>
      </c>
    </row>
    <row r="3" spans="1:161" s="233" customFormat="1" ht="12" x14ac:dyDescent="0.2">
      <c r="BO3" s="233" t="s">
        <v>312</v>
      </c>
    </row>
    <row r="4" spans="1:161" s="233" customFormat="1" ht="12" x14ac:dyDescent="0.2">
      <c r="BO4" s="233" t="s">
        <v>313</v>
      </c>
    </row>
    <row r="5" spans="1:161" s="233" customFormat="1" ht="12" x14ac:dyDescent="0.2">
      <c r="BO5" s="233" t="s">
        <v>314</v>
      </c>
    </row>
    <row r="6" spans="1:161" s="233" customFormat="1" ht="12" x14ac:dyDescent="0.2">
      <c r="BO6" s="233" t="s">
        <v>315</v>
      </c>
    </row>
    <row r="7" spans="1:161" s="234" customFormat="1" x14ac:dyDescent="0.25"/>
    <row r="8" spans="1:161" s="234" customFormat="1" x14ac:dyDescent="0.25">
      <c r="A8" s="406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406"/>
      <c r="BU8" s="406"/>
      <c r="BV8" s="406"/>
      <c r="BW8" s="406"/>
      <c r="BX8" s="406"/>
      <c r="BY8" s="406"/>
      <c r="BZ8" s="406"/>
      <c r="CA8" s="406"/>
      <c r="CB8" s="406"/>
      <c r="CC8" s="406"/>
      <c r="CD8" s="406"/>
      <c r="CE8" s="406"/>
      <c r="CF8" s="406"/>
      <c r="CG8" s="406"/>
      <c r="CH8" s="406"/>
      <c r="CI8" s="406"/>
      <c r="CJ8" s="406"/>
      <c r="CK8" s="406"/>
      <c r="CL8" s="406"/>
      <c r="CM8" s="406"/>
      <c r="CN8" s="406"/>
      <c r="CO8" s="406"/>
      <c r="CP8" s="406"/>
      <c r="CQ8" s="406"/>
      <c r="CR8" s="406"/>
      <c r="CS8" s="406"/>
      <c r="CT8" s="406"/>
      <c r="CU8" s="406"/>
      <c r="CV8" s="406"/>
      <c r="CW8" s="406"/>
      <c r="CX8" s="406"/>
      <c r="CY8" s="406"/>
      <c r="CZ8" s="406"/>
      <c r="DA8" s="406"/>
      <c r="DB8" s="406"/>
      <c r="DC8" s="406"/>
      <c r="DD8" s="406"/>
      <c r="DE8" s="406"/>
      <c r="DF8" s="406"/>
      <c r="DG8" s="406"/>
      <c r="DH8" s="406"/>
      <c r="DI8" s="406"/>
      <c r="DJ8" s="406"/>
      <c r="DK8" s="406"/>
      <c r="DL8" s="406"/>
      <c r="DM8" s="406"/>
      <c r="DN8" s="406"/>
      <c r="DO8" s="406"/>
      <c r="DP8" s="406"/>
      <c r="DQ8" s="406"/>
      <c r="DR8" s="406"/>
      <c r="DS8" s="406"/>
      <c r="DT8" s="406"/>
      <c r="DU8" s="406"/>
      <c r="DV8" s="406"/>
      <c r="DW8" s="406"/>
      <c r="DX8" s="406"/>
      <c r="DY8" s="406"/>
      <c r="DZ8" s="406"/>
      <c r="EA8" s="406"/>
      <c r="EB8" s="406"/>
      <c r="EC8" s="406"/>
      <c r="ED8" s="406"/>
      <c r="EE8" s="406"/>
      <c r="EF8" s="406"/>
      <c r="EG8" s="406"/>
      <c r="EH8" s="406"/>
      <c r="EI8" s="406"/>
      <c r="EJ8" s="406"/>
      <c r="EK8" s="406"/>
      <c r="EL8" s="406"/>
      <c r="EM8" s="406"/>
      <c r="EN8" s="406"/>
      <c r="EO8" s="406"/>
      <c r="EP8" s="406"/>
      <c r="EQ8" s="406"/>
      <c r="ER8" s="406"/>
      <c r="ES8" s="406"/>
      <c r="ET8" s="406"/>
      <c r="EU8" s="406"/>
      <c r="EV8" s="406"/>
      <c r="EW8" s="406"/>
      <c r="EX8" s="406"/>
      <c r="EY8" s="406"/>
      <c r="EZ8" s="406"/>
      <c r="FA8" s="406"/>
      <c r="FB8" s="406"/>
      <c r="FC8" s="406"/>
      <c r="FD8" s="406"/>
      <c r="FE8" s="406"/>
    </row>
    <row r="9" spans="1:161" s="234" customFormat="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</row>
    <row r="10" spans="1:161" s="234" customFormat="1" x14ac:dyDescent="0.25">
      <c r="FE10" s="236"/>
    </row>
    <row r="11" spans="1:161" s="237" customFormat="1" ht="15.75" x14ac:dyDescent="0.25">
      <c r="A11" s="407" t="s">
        <v>316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  <c r="CC11" s="407"/>
      <c r="CD11" s="407"/>
      <c r="CE11" s="407"/>
      <c r="CF11" s="407"/>
      <c r="CG11" s="407"/>
      <c r="CH11" s="407"/>
      <c r="CI11" s="407"/>
      <c r="CJ11" s="407"/>
      <c r="CK11" s="407"/>
      <c r="CL11" s="407"/>
      <c r="CM11" s="407"/>
      <c r="CN11" s="407"/>
      <c r="CO11" s="407"/>
      <c r="CP11" s="407"/>
      <c r="CQ11" s="407"/>
      <c r="CR11" s="407"/>
      <c r="CS11" s="407"/>
      <c r="CT11" s="407"/>
      <c r="CU11" s="407"/>
      <c r="CV11" s="407"/>
      <c r="CW11" s="407"/>
      <c r="CX11" s="407"/>
      <c r="CY11" s="407"/>
      <c r="CZ11" s="407"/>
      <c r="DA11" s="407"/>
      <c r="DB11" s="407"/>
      <c r="DC11" s="407"/>
      <c r="DD11" s="407"/>
      <c r="DE11" s="407"/>
      <c r="DF11" s="407"/>
      <c r="DG11" s="407"/>
      <c r="DH11" s="407"/>
      <c r="DI11" s="407"/>
      <c r="DJ11" s="407"/>
      <c r="DK11" s="407"/>
      <c r="DL11" s="407"/>
      <c r="DM11" s="407"/>
      <c r="DN11" s="407"/>
      <c r="DO11" s="407"/>
      <c r="DP11" s="407"/>
      <c r="DQ11" s="407"/>
      <c r="DR11" s="407"/>
      <c r="DS11" s="407"/>
      <c r="DT11" s="407"/>
      <c r="DU11" s="407"/>
      <c r="DV11" s="407"/>
      <c r="DW11" s="407"/>
      <c r="DX11" s="407"/>
      <c r="DY11" s="407"/>
      <c r="DZ11" s="407"/>
      <c r="EA11" s="407"/>
      <c r="EB11" s="407"/>
      <c r="EC11" s="407"/>
      <c r="ED11" s="407"/>
      <c r="EE11" s="407"/>
      <c r="EF11" s="407"/>
      <c r="EG11" s="407"/>
      <c r="EH11" s="407"/>
      <c r="EI11" s="407"/>
      <c r="EJ11" s="407"/>
      <c r="EK11" s="407"/>
      <c r="EL11" s="407"/>
      <c r="EM11" s="407"/>
      <c r="EN11" s="407"/>
      <c r="EO11" s="407"/>
      <c r="EP11" s="407"/>
      <c r="EQ11" s="407"/>
      <c r="ER11" s="407"/>
      <c r="ES11" s="407"/>
      <c r="ET11" s="407"/>
      <c r="EU11" s="407"/>
      <c r="EV11" s="407"/>
      <c r="EW11" s="407"/>
      <c r="EX11" s="407"/>
      <c r="EY11" s="407"/>
      <c r="EZ11" s="407"/>
      <c r="FA11" s="407"/>
      <c r="FB11" s="407"/>
      <c r="FC11" s="407"/>
      <c r="FD11" s="407"/>
      <c r="FE11" s="407"/>
    </row>
    <row r="12" spans="1:161" s="237" customFormat="1" ht="15.75" x14ac:dyDescent="0.25">
      <c r="A12" s="407" t="s">
        <v>391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  <c r="CG12" s="407"/>
      <c r="CH12" s="407"/>
      <c r="CI12" s="407"/>
      <c r="CJ12" s="407"/>
      <c r="CK12" s="407"/>
      <c r="CL12" s="407"/>
      <c r="CM12" s="407"/>
      <c r="CN12" s="407"/>
      <c r="CO12" s="407"/>
      <c r="CP12" s="407"/>
      <c r="CQ12" s="407"/>
      <c r="CR12" s="407"/>
      <c r="CS12" s="407"/>
      <c r="CT12" s="407"/>
      <c r="CU12" s="407"/>
      <c r="CV12" s="407"/>
      <c r="CW12" s="407"/>
      <c r="CX12" s="407"/>
      <c r="CY12" s="407"/>
      <c r="CZ12" s="407"/>
      <c r="DA12" s="407"/>
      <c r="DB12" s="407"/>
      <c r="DC12" s="407"/>
      <c r="DD12" s="407"/>
      <c r="DE12" s="407"/>
      <c r="DF12" s="407"/>
      <c r="DG12" s="407"/>
      <c r="DH12" s="407"/>
      <c r="DI12" s="407"/>
      <c r="DJ12" s="407"/>
      <c r="DK12" s="407"/>
      <c r="DL12" s="407"/>
      <c r="DM12" s="407"/>
      <c r="DN12" s="407"/>
      <c r="DO12" s="407"/>
      <c r="DP12" s="407"/>
      <c r="DQ12" s="407"/>
      <c r="DR12" s="407"/>
      <c r="DS12" s="407"/>
      <c r="DT12" s="407"/>
      <c r="DU12" s="407"/>
      <c r="DV12" s="407"/>
      <c r="DW12" s="407"/>
      <c r="DX12" s="407"/>
      <c r="DY12" s="407"/>
      <c r="DZ12" s="407"/>
      <c r="EA12" s="407"/>
      <c r="EB12" s="407"/>
      <c r="EC12" s="407"/>
      <c r="ED12" s="407"/>
      <c r="EE12" s="407"/>
      <c r="EF12" s="407"/>
      <c r="EG12" s="407"/>
      <c r="EH12" s="407"/>
      <c r="EI12" s="407"/>
      <c r="EJ12" s="407"/>
      <c r="EK12" s="407"/>
      <c r="EL12" s="407"/>
      <c r="EM12" s="407"/>
      <c r="EN12" s="407"/>
      <c r="EO12" s="407"/>
      <c r="EP12" s="407"/>
      <c r="EQ12" s="407"/>
      <c r="ER12" s="407"/>
      <c r="ES12" s="407"/>
      <c r="ET12" s="407"/>
      <c r="EU12" s="407"/>
      <c r="EV12" s="407"/>
      <c r="EW12" s="407"/>
      <c r="EX12" s="407"/>
      <c r="EY12" s="407"/>
      <c r="EZ12" s="407"/>
      <c r="FA12" s="407"/>
      <c r="FB12" s="407"/>
      <c r="FC12" s="407"/>
      <c r="FD12" s="407"/>
      <c r="FE12" s="407"/>
    </row>
    <row r="13" spans="1:161" s="237" customFormat="1" ht="15.75" x14ac:dyDescent="0.25">
      <c r="A13" s="407" t="s">
        <v>317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7"/>
      <c r="BD13" s="407"/>
      <c r="BE13" s="407"/>
      <c r="BF13" s="407"/>
      <c r="BG13" s="407"/>
      <c r="BH13" s="407"/>
      <c r="BI13" s="407"/>
      <c r="BJ13" s="407"/>
      <c r="BK13" s="407"/>
      <c r="BL13" s="407"/>
      <c r="BM13" s="407"/>
      <c r="BN13" s="407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407"/>
      <c r="CF13" s="407"/>
      <c r="CG13" s="407"/>
      <c r="CH13" s="407"/>
      <c r="CI13" s="407"/>
      <c r="CJ13" s="407"/>
      <c r="CK13" s="407"/>
      <c r="CL13" s="407"/>
      <c r="CM13" s="407"/>
      <c r="CN13" s="407"/>
      <c r="CO13" s="407"/>
      <c r="CP13" s="407"/>
      <c r="CQ13" s="407"/>
      <c r="CR13" s="407"/>
      <c r="CS13" s="407"/>
      <c r="CT13" s="407"/>
      <c r="CU13" s="407"/>
      <c r="CV13" s="407"/>
      <c r="CW13" s="407"/>
      <c r="CX13" s="407"/>
      <c r="CY13" s="407"/>
      <c r="CZ13" s="407"/>
      <c r="DA13" s="407"/>
      <c r="DB13" s="407"/>
      <c r="DC13" s="407"/>
      <c r="DD13" s="407"/>
      <c r="DE13" s="407"/>
      <c r="DF13" s="407"/>
      <c r="DG13" s="407"/>
      <c r="DH13" s="407"/>
      <c r="DI13" s="407"/>
      <c r="DJ13" s="407"/>
      <c r="DK13" s="407"/>
      <c r="DL13" s="407"/>
      <c r="DM13" s="407"/>
      <c r="DN13" s="407"/>
      <c r="DO13" s="407"/>
      <c r="DP13" s="407"/>
      <c r="DQ13" s="407"/>
      <c r="DR13" s="407"/>
      <c r="DS13" s="407"/>
      <c r="DT13" s="407"/>
      <c r="DU13" s="407"/>
      <c r="DV13" s="407"/>
      <c r="DW13" s="407"/>
      <c r="DX13" s="407"/>
      <c r="DY13" s="407"/>
      <c r="DZ13" s="407"/>
      <c r="EA13" s="407"/>
      <c r="EB13" s="407"/>
      <c r="EC13" s="407"/>
      <c r="ED13" s="407"/>
      <c r="EE13" s="407"/>
      <c r="EF13" s="407"/>
      <c r="EG13" s="407"/>
      <c r="EH13" s="407"/>
      <c r="EI13" s="407"/>
      <c r="EJ13" s="407"/>
      <c r="EK13" s="407"/>
      <c r="EL13" s="407"/>
      <c r="EM13" s="407"/>
      <c r="EN13" s="407"/>
      <c r="EO13" s="407"/>
      <c r="EP13" s="407"/>
      <c r="EQ13" s="407"/>
      <c r="ER13" s="407"/>
      <c r="ES13" s="407"/>
      <c r="ET13" s="407"/>
      <c r="EU13" s="407"/>
      <c r="EV13" s="407"/>
      <c r="EW13" s="407"/>
      <c r="EX13" s="407"/>
      <c r="EY13" s="407"/>
      <c r="EZ13" s="407"/>
      <c r="FA13" s="407"/>
      <c r="FB13" s="407"/>
      <c r="FC13" s="407"/>
      <c r="FD13" s="407"/>
      <c r="FE13" s="407"/>
    </row>
    <row r="14" spans="1:161" s="237" customFormat="1" ht="15.75" x14ac:dyDescent="0.25">
      <c r="A14" s="407" t="s">
        <v>276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7"/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7"/>
      <c r="DG14" s="407"/>
      <c r="DH14" s="407"/>
      <c r="DI14" s="407"/>
      <c r="DJ14" s="407"/>
      <c r="DK14" s="407"/>
      <c r="DL14" s="407"/>
      <c r="DM14" s="407"/>
      <c r="DN14" s="407"/>
      <c r="DO14" s="407"/>
      <c r="DP14" s="407"/>
      <c r="DQ14" s="407"/>
      <c r="DR14" s="407"/>
      <c r="DS14" s="407"/>
      <c r="DT14" s="407"/>
      <c r="DU14" s="407"/>
      <c r="DV14" s="407"/>
      <c r="DW14" s="407"/>
      <c r="DX14" s="407"/>
      <c r="DY14" s="407"/>
      <c r="DZ14" s="407"/>
      <c r="EA14" s="407"/>
      <c r="EB14" s="407"/>
      <c r="EC14" s="407"/>
      <c r="ED14" s="407"/>
      <c r="EE14" s="407"/>
      <c r="EF14" s="407"/>
      <c r="EG14" s="407"/>
      <c r="EH14" s="407"/>
      <c r="EI14" s="407"/>
      <c r="EJ14" s="407"/>
      <c r="EK14" s="407"/>
      <c r="EL14" s="407"/>
      <c r="EM14" s="407"/>
      <c r="EN14" s="407"/>
      <c r="EO14" s="407"/>
      <c r="EP14" s="407"/>
      <c r="EQ14" s="407"/>
      <c r="ER14" s="407"/>
      <c r="ES14" s="407"/>
      <c r="ET14" s="407"/>
      <c r="EU14" s="407"/>
      <c r="EV14" s="407"/>
      <c r="EW14" s="407"/>
      <c r="EX14" s="407"/>
      <c r="EY14" s="407"/>
      <c r="EZ14" s="407"/>
      <c r="FA14" s="407"/>
      <c r="FB14" s="407"/>
      <c r="FC14" s="407"/>
      <c r="FD14" s="407"/>
      <c r="FE14" s="407"/>
    </row>
    <row r="15" spans="1:161" s="234" customFormat="1" x14ac:dyDescent="0.25"/>
    <row r="16" spans="1:161" s="234" customFormat="1" x14ac:dyDescent="0.25">
      <c r="A16" s="391" t="s">
        <v>318</v>
      </c>
      <c r="B16" s="391"/>
      <c r="C16" s="391"/>
      <c r="D16" s="391"/>
      <c r="E16" s="391"/>
      <c r="F16" s="391"/>
      <c r="G16" s="391"/>
      <c r="H16" s="392" t="s">
        <v>132</v>
      </c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1"/>
      <c r="BN16" s="402" t="s">
        <v>319</v>
      </c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403" t="s">
        <v>0</v>
      </c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4"/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4"/>
      <c r="EZ16" s="404"/>
      <c r="FA16" s="404"/>
      <c r="FB16" s="404"/>
      <c r="FC16" s="404"/>
      <c r="FD16" s="404"/>
      <c r="FE16" s="405"/>
    </row>
    <row r="17" spans="1:161" s="234" customFormat="1" ht="56.25" customHeight="1" x14ac:dyDescent="0.25">
      <c r="A17" s="391">
        <v>1</v>
      </c>
      <c r="B17" s="391"/>
      <c r="C17" s="391"/>
      <c r="D17" s="391"/>
      <c r="E17" s="391"/>
      <c r="F17" s="391"/>
      <c r="G17" s="392"/>
      <c r="H17" s="238"/>
      <c r="I17" s="393" t="s">
        <v>320</v>
      </c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4"/>
      <c r="BN17" s="395" t="s">
        <v>213</v>
      </c>
      <c r="BO17" s="396"/>
      <c r="BP17" s="396"/>
      <c r="BQ17" s="396"/>
      <c r="BR17" s="396"/>
      <c r="BS17" s="396"/>
      <c r="BT17" s="396"/>
      <c r="BU17" s="396"/>
      <c r="BV17" s="396"/>
      <c r="BW17" s="396"/>
      <c r="BX17" s="396"/>
      <c r="BY17" s="396"/>
      <c r="BZ17" s="396"/>
      <c r="CA17" s="396"/>
      <c r="CB17" s="396"/>
      <c r="CC17" s="396"/>
      <c r="CD17" s="396"/>
      <c r="CE17" s="396"/>
      <c r="CF17" s="396"/>
      <c r="CG17" s="396"/>
      <c r="CH17" s="396"/>
      <c r="CI17" s="396"/>
      <c r="CJ17" s="396"/>
      <c r="CK17" s="396"/>
      <c r="CL17" s="396"/>
      <c r="CM17" s="396"/>
      <c r="CN17" s="396"/>
      <c r="CO17" s="396"/>
      <c r="CP17" s="396"/>
      <c r="CQ17" s="396"/>
      <c r="CR17" s="396"/>
      <c r="CS17" s="396"/>
      <c r="CT17" s="396"/>
      <c r="CU17" s="396"/>
      <c r="CV17" s="396"/>
      <c r="CW17" s="396"/>
      <c r="CX17" s="396"/>
      <c r="CY17" s="396"/>
      <c r="CZ17" s="396"/>
      <c r="DA17" s="396"/>
      <c r="DB17" s="396"/>
      <c r="DC17" s="396"/>
      <c r="DD17" s="396"/>
      <c r="DE17" s="396"/>
      <c r="DF17" s="396"/>
      <c r="DG17" s="396"/>
      <c r="DH17" s="396"/>
      <c r="DI17" s="396"/>
      <c r="DJ17" s="399">
        <v>6.4999999999999997E-3</v>
      </c>
      <c r="DK17" s="399"/>
      <c r="DL17" s="399"/>
      <c r="DM17" s="399"/>
      <c r="DN17" s="399"/>
      <c r="DO17" s="399"/>
      <c r="DP17" s="399"/>
      <c r="DQ17" s="399"/>
      <c r="DR17" s="399"/>
      <c r="DS17" s="399"/>
      <c r="DT17" s="399"/>
      <c r="DU17" s="399"/>
      <c r="DV17" s="399"/>
      <c r="DW17" s="399"/>
      <c r="DX17" s="399"/>
      <c r="DY17" s="399"/>
      <c r="DZ17" s="399"/>
      <c r="EA17" s="399"/>
      <c r="EB17" s="399"/>
      <c r="EC17" s="399"/>
      <c r="ED17" s="399"/>
      <c r="EE17" s="399"/>
      <c r="EF17" s="399"/>
      <c r="EG17" s="399"/>
      <c r="EH17" s="399"/>
      <c r="EI17" s="399"/>
      <c r="EJ17" s="399"/>
      <c r="EK17" s="399"/>
      <c r="EL17" s="399"/>
      <c r="EM17" s="399"/>
      <c r="EN17" s="399"/>
      <c r="EO17" s="399"/>
      <c r="EP17" s="399"/>
      <c r="EQ17" s="399"/>
      <c r="ER17" s="399"/>
      <c r="ES17" s="399"/>
      <c r="ET17" s="399"/>
      <c r="EU17" s="399"/>
      <c r="EV17" s="399"/>
      <c r="EW17" s="399"/>
      <c r="EX17" s="399"/>
      <c r="EY17" s="399"/>
      <c r="EZ17" s="399"/>
      <c r="FA17" s="399"/>
      <c r="FB17" s="399"/>
      <c r="FC17" s="399"/>
      <c r="FD17" s="399"/>
      <c r="FE17" s="399"/>
    </row>
    <row r="18" spans="1:161" s="234" customFormat="1" ht="56.25" customHeight="1" x14ac:dyDescent="0.25">
      <c r="A18" s="391">
        <v>2</v>
      </c>
      <c r="B18" s="391"/>
      <c r="C18" s="391"/>
      <c r="D18" s="391"/>
      <c r="E18" s="391"/>
      <c r="F18" s="391"/>
      <c r="G18" s="392"/>
      <c r="H18" s="238"/>
      <c r="I18" s="393" t="s">
        <v>321</v>
      </c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3"/>
      <c r="BH18" s="393"/>
      <c r="BI18" s="393"/>
      <c r="BJ18" s="393"/>
      <c r="BK18" s="393"/>
      <c r="BL18" s="393"/>
      <c r="BM18" s="394"/>
      <c r="BN18" s="395" t="s">
        <v>322</v>
      </c>
      <c r="BO18" s="396"/>
      <c r="BP18" s="396"/>
      <c r="BQ18" s="396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6"/>
      <c r="CE18" s="396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6"/>
      <c r="DG18" s="396"/>
      <c r="DH18" s="396"/>
      <c r="DI18" s="396"/>
      <c r="DJ18" s="391" t="s">
        <v>2</v>
      </c>
      <c r="DK18" s="391"/>
      <c r="DL18" s="391"/>
      <c r="DM18" s="391"/>
      <c r="DN18" s="391"/>
      <c r="DO18" s="391"/>
      <c r="DP18" s="391"/>
      <c r="DQ18" s="391"/>
      <c r="DR18" s="391"/>
      <c r="DS18" s="391"/>
      <c r="DT18" s="391"/>
      <c r="DU18" s="391"/>
      <c r="DV18" s="391"/>
      <c r="DW18" s="391"/>
      <c r="DX18" s="391"/>
      <c r="DY18" s="391"/>
      <c r="DZ18" s="391"/>
      <c r="EA18" s="391"/>
      <c r="EB18" s="391"/>
      <c r="EC18" s="391"/>
      <c r="ED18" s="391"/>
      <c r="EE18" s="391"/>
      <c r="EF18" s="391"/>
      <c r="EG18" s="391"/>
      <c r="EH18" s="391"/>
      <c r="EI18" s="391"/>
      <c r="EJ18" s="391"/>
      <c r="EK18" s="391"/>
      <c r="EL18" s="391"/>
      <c r="EM18" s="391"/>
      <c r="EN18" s="391"/>
      <c r="EO18" s="391"/>
      <c r="EP18" s="391"/>
      <c r="EQ18" s="391"/>
      <c r="ER18" s="391"/>
      <c r="ES18" s="391"/>
      <c r="ET18" s="391"/>
      <c r="EU18" s="391"/>
      <c r="EV18" s="391"/>
      <c r="EW18" s="391"/>
      <c r="EX18" s="391"/>
      <c r="EY18" s="391"/>
      <c r="EZ18" s="391"/>
      <c r="FA18" s="391"/>
      <c r="FB18" s="391"/>
      <c r="FC18" s="391"/>
      <c r="FD18" s="391"/>
      <c r="FE18" s="391"/>
    </row>
    <row r="19" spans="1:161" s="234" customFormat="1" ht="56.25" customHeight="1" x14ac:dyDescent="0.25">
      <c r="A19" s="391">
        <v>3</v>
      </c>
      <c r="B19" s="391"/>
      <c r="C19" s="391"/>
      <c r="D19" s="391"/>
      <c r="E19" s="391"/>
      <c r="F19" s="391"/>
      <c r="G19" s="392"/>
      <c r="H19" s="238"/>
      <c r="I19" s="393" t="s">
        <v>323</v>
      </c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3"/>
      <c r="BH19" s="393"/>
      <c r="BI19" s="393"/>
      <c r="BJ19" s="393"/>
      <c r="BK19" s="393"/>
      <c r="BL19" s="393"/>
      <c r="BM19" s="394"/>
      <c r="BN19" s="395" t="s">
        <v>324</v>
      </c>
      <c r="BO19" s="396"/>
      <c r="BP19" s="396"/>
      <c r="BQ19" s="396"/>
      <c r="BR19" s="396"/>
      <c r="BS19" s="396"/>
      <c r="BT19" s="396"/>
      <c r="BU19" s="396"/>
      <c r="BV19" s="396"/>
      <c r="BW19" s="396"/>
      <c r="BX19" s="396"/>
      <c r="BY19" s="396"/>
      <c r="BZ19" s="396"/>
      <c r="CA19" s="396"/>
      <c r="CB19" s="396"/>
      <c r="CC19" s="396"/>
      <c r="CD19" s="396"/>
      <c r="CE19" s="396"/>
      <c r="CF19" s="396"/>
      <c r="CG19" s="396"/>
      <c r="CH19" s="396"/>
      <c r="CI19" s="396"/>
      <c r="CJ19" s="396"/>
      <c r="CK19" s="396"/>
      <c r="CL19" s="396"/>
      <c r="CM19" s="396"/>
      <c r="CN19" s="396"/>
      <c r="CO19" s="396"/>
      <c r="CP19" s="396"/>
      <c r="CQ19" s="396"/>
      <c r="CR19" s="396"/>
      <c r="CS19" s="396"/>
      <c r="CT19" s="396"/>
      <c r="CU19" s="396"/>
      <c r="CV19" s="396"/>
      <c r="CW19" s="396"/>
      <c r="CX19" s="396"/>
      <c r="CY19" s="396"/>
      <c r="CZ19" s="396"/>
      <c r="DA19" s="396"/>
      <c r="DB19" s="396"/>
      <c r="DC19" s="396"/>
      <c r="DD19" s="396"/>
      <c r="DE19" s="396"/>
      <c r="DF19" s="396"/>
      <c r="DG19" s="396"/>
      <c r="DH19" s="396"/>
      <c r="DI19" s="396"/>
      <c r="DJ19" s="398">
        <f>(0.1*'6.1'!H25)+(0.7*'6.2'!H31)+(0.2*'6.3'!I28)</f>
        <v>1.0536111111111111</v>
      </c>
      <c r="DK19" s="398"/>
      <c r="DL19" s="398"/>
      <c r="DM19" s="398"/>
      <c r="DN19" s="398"/>
      <c r="DO19" s="398"/>
      <c r="DP19" s="398"/>
      <c r="DQ19" s="398"/>
      <c r="DR19" s="398"/>
      <c r="DS19" s="398"/>
      <c r="DT19" s="398"/>
      <c r="DU19" s="398"/>
      <c r="DV19" s="398"/>
      <c r="DW19" s="398"/>
      <c r="DX19" s="398"/>
      <c r="DY19" s="398"/>
      <c r="DZ19" s="398"/>
      <c r="EA19" s="398"/>
      <c r="EB19" s="398"/>
      <c r="EC19" s="398"/>
      <c r="ED19" s="398"/>
      <c r="EE19" s="398"/>
      <c r="EF19" s="398"/>
      <c r="EG19" s="398"/>
      <c r="EH19" s="398"/>
      <c r="EI19" s="398"/>
      <c r="EJ19" s="398"/>
      <c r="EK19" s="398"/>
      <c r="EL19" s="398"/>
      <c r="EM19" s="398"/>
      <c r="EN19" s="398"/>
      <c r="EO19" s="398"/>
      <c r="EP19" s="398"/>
      <c r="EQ19" s="398"/>
      <c r="ER19" s="398"/>
      <c r="ES19" s="398"/>
      <c r="ET19" s="398"/>
      <c r="EU19" s="398"/>
      <c r="EV19" s="398"/>
      <c r="EW19" s="398"/>
      <c r="EX19" s="398"/>
      <c r="EY19" s="398"/>
      <c r="EZ19" s="398"/>
      <c r="FA19" s="398"/>
      <c r="FB19" s="398"/>
      <c r="FC19" s="398"/>
      <c r="FD19" s="398"/>
      <c r="FE19" s="398"/>
    </row>
    <row r="20" spans="1:161" s="234" customFormat="1" ht="39.75" customHeight="1" x14ac:dyDescent="0.25">
      <c r="A20" s="391">
        <v>4</v>
      </c>
      <c r="B20" s="391"/>
      <c r="C20" s="391"/>
      <c r="D20" s="391"/>
      <c r="E20" s="391"/>
      <c r="F20" s="391"/>
      <c r="G20" s="392"/>
      <c r="H20" s="238"/>
      <c r="I20" s="393" t="s">
        <v>299</v>
      </c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3"/>
      <c r="BH20" s="393"/>
      <c r="BI20" s="393"/>
      <c r="BJ20" s="393"/>
      <c r="BK20" s="393"/>
      <c r="BL20" s="393"/>
      <c r="BM20" s="394"/>
      <c r="BN20" s="395" t="s">
        <v>300</v>
      </c>
      <c r="BO20" s="396"/>
      <c r="BP20" s="396"/>
      <c r="BQ20" s="396"/>
      <c r="BR20" s="396"/>
      <c r="BS20" s="396"/>
      <c r="BT20" s="396"/>
      <c r="BU20" s="396"/>
      <c r="BV20" s="396"/>
      <c r="BW20" s="396"/>
      <c r="BX20" s="396"/>
      <c r="BY20" s="396"/>
      <c r="BZ20" s="396"/>
      <c r="CA20" s="396"/>
      <c r="CB20" s="396"/>
      <c r="CC20" s="396"/>
      <c r="CD20" s="396"/>
      <c r="CE20" s="396"/>
      <c r="CF20" s="396"/>
      <c r="CG20" s="396"/>
      <c r="CH20" s="396"/>
      <c r="CI20" s="396"/>
      <c r="CJ20" s="396"/>
      <c r="CK20" s="396"/>
      <c r="CL20" s="396"/>
      <c r="CM20" s="396"/>
      <c r="CN20" s="396"/>
      <c r="CO20" s="396"/>
      <c r="CP20" s="396"/>
      <c r="CQ20" s="396"/>
      <c r="CR20" s="396"/>
      <c r="CS20" s="396"/>
      <c r="CT20" s="396"/>
      <c r="CU20" s="396"/>
      <c r="CV20" s="396"/>
      <c r="CW20" s="396"/>
      <c r="CX20" s="396"/>
      <c r="CY20" s="396"/>
      <c r="CZ20" s="396"/>
      <c r="DA20" s="396"/>
      <c r="DB20" s="396"/>
      <c r="DC20" s="396"/>
      <c r="DD20" s="396"/>
      <c r="DE20" s="396"/>
      <c r="DF20" s="396"/>
      <c r="DG20" s="396"/>
      <c r="DH20" s="396"/>
      <c r="DI20" s="396"/>
      <c r="DJ20" s="397">
        <v>8.3999999999999995E-3</v>
      </c>
      <c r="DK20" s="397"/>
      <c r="DL20" s="397"/>
      <c r="DM20" s="397"/>
      <c r="DN20" s="397"/>
      <c r="DO20" s="397"/>
      <c r="DP20" s="397"/>
      <c r="DQ20" s="397"/>
      <c r="DR20" s="397"/>
      <c r="DS20" s="397"/>
      <c r="DT20" s="397"/>
      <c r="DU20" s="397"/>
      <c r="DV20" s="397"/>
      <c r="DW20" s="397"/>
      <c r="DX20" s="397"/>
      <c r="DY20" s="397"/>
      <c r="DZ20" s="397"/>
      <c r="EA20" s="397"/>
      <c r="EB20" s="397"/>
      <c r="EC20" s="397"/>
      <c r="ED20" s="397"/>
      <c r="EE20" s="397"/>
      <c r="EF20" s="397"/>
      <c r="EG20" s="397"/>
      <c r="EH20" s="397"/>
      <c r="EI20" s="397"/>
      <c r="EJ20" s="397"/>
      <c r="EK20" s="397"/>
      <c r="EL20" s="397"/>
      <c r="EM20" s="397"/>
      <c r="EN20" s="397"/>
      <c r="EO20" s="397"/>
      <c r="EP20" s="397"/>
      <c r="EQ20" s="397"/>
      <c r="ER20" s="397"/>
      <c r="ES20" s="397"/>
      <c r="ET20" s="397"/>
      <c r="EU20" s="397"/>
      <c r="EV20" s="397"/>
      <c r="EW20" s="397"/>
      <c r="EX20" s="397"/>
      <c r="EY20" s="397"/>
      <c r="EZ20" s="397"/>
      <c r="FA20" s="397"/>
      <c r="FB20" s="397"/>
      <c r="FC20" s="397"/>
      <c r="FD20" s="397"/>
      <c r="FE20" s="397"/>
    </row>
    <row r="21" spans="1:161" s="234" customFormat="1" ht="39.75" customHeight="1" x14ac:dyDescent="0.25">
      <c r="A21" s="391">
        <v>5</v>
      </c>
      <c r="B21" s="391"/>
      <c r="C21" s="391"/>
      <c r="D21" s="391"/>
      <c r="E21" s="391"/>
      <c r="F21" s="391"/>
      <c r="G21" s="392"/>
      <c r="H21" s="238"/>
      <c r="I21" s="393" t="s">
        <v>325</v>
      </c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3"/>
      <c r="BH21" s="393"/>
      <c r="BI21" s="393"/>
      <c r="BJ21" s="393"/>
      <c r="BK21" s="393"/>
      <c r="BL21" s="393"/>
      <c r="BM21" s="394"/>
      <c r="BN21" s="395" t="s">
        <v>300</v>
      </c>
      <c r="BO21" s="396"/>
      <c r="BP21" s="396"/>
      <c r="BQ21" s="396"/>
      <c r="BR21" s="396"/>
      <c r="BS21" s="396"/>
      <c r="BT21" s="396"/>
      <c r="BU21" s="396"/>
      <c r="BV21" s="396"/>
      <c r="BW21" s="396"/>
      <c r="BX21" s="396"/>
      <c r="BY21" s="396"/>
      <c r="BZ21" s="396"/>
      <c r="CA21" s="396"/>
      <c r="CB21" s="396"/>
      <c r="CC21" s="396"/>
      <c r="CD21" s="396"/>
      <c r="CE21" s="396"/>
      <c r="CF21" s="396"/>
      <c r="CG21" s="396"/>
      <c r="CH21" s="396"/>
      <c r="CI21" s="396"/>
      <c r="CJ21" s="396"/>
      <c r="CK21" s="396"/>
      <c r="CL21" s="396"/>
      <c r="CM21" s="396"/>
      <c r="CN21" s="396"/>
      <c r="CO21" s="396"/>
      <c r="CP21" s="396"/>
      <c r="CQ21" s="396"/>
      <c r="CR21" s="396"/>
      <c r="CS21" s="396"/>
      <c r="CT21" s="396"/>
      <c r="CU21" s="396"/>
      <c r="CV21" s="396"/>
      <c r="CW21" s="396"/>
      <c r="CX21" s="396"/>
      <c r="CY21" s="396"/>
      <c r="CZ21" s="396"/>
      <c r="DA21" s="396"/>
      <c r="DB21" s="396"/>
      <c r="DC21" s="396"/>
      <c r="DD21" s="396"/>
      <c r="DE21" s="396"/>
      <c r="DF21" s="396"/>
      <c r="DG21" s="396"/>
      <c r="DH21" s="396"/>
      <c r="DI21" s="396"/>
      <c r="DJ21" s="397">
        <v>1</v>
      </c>
      <c r="DK21" s="397"/>
      <c r="DL21" s="397"/>
      <c r="DM21" s="397"/>
      <c r="DN21" s="397"/>
      <c r="DO21" s="397"/>
      <c r="DP21" s="397"/>
      <c r="DQ21" s="397"/>
      <c r="DR21" s="397"/>
      <c r="DS21" s="397"/>
      <c r="DT21" s="397"/>
      <c r="DU21" s="397"/>
      <c r="DV21" s="397"/>
      <c r="DW21" s="397"/>
      <c r="DX21" s="397"/>
      <c r="DY21" s="397"/>
      <c r="DZ21" s="397"/>
      <c r="EA21" s="397"/>
      <c r="EB21" s="397"/>
      <c r="EC21" s="397"/>
      <c r="ED21" s="397"/>
      <c r="EE21" s="397"/>
      <c r="EF21" s="397"/>
      <c r="EG21" s="397"/>
      <c r="EH21" s="397"/>
      <c r="EI21" s="397"/>
      <c r="EJ21" s="397"/>
      <c r="EK21" s="397"/>
      <c r="EL21" s="397"/>
      <c r="EM21" s="397"/>
      <c r="EN21" s="397"/>
      <c r="EO21" s="397"/>
      <c r="EP21" s="397"/>
      <c r="EQ21" s="397"/>
      <c r="ER21" s="397"/>
      <c r="ES21" s="397"/>
      <c r="ET21" s="397"/>
      <c r="EU21" s="397"/>
      <c r="EV21" s="397"/>
      <c r="EW21" s="397"/>
      <c r="EX21" s="397"/>
      <c r="EY21" s="397"/>
      <c r="EZ21" s="397"/>
      <c r="FA21" s="397"/>
      <c r="FB21" s="397"/>
      <c r="FC21" s="397"/>
      <c r="FD21" s="397"/>
      <c r="FE21" s="397"/>
    </row>
    <row r="22" spans="1:161" s="234" customFormat="1" ht="39.75" customHeight="1" x14ac:dyDescent="0.25">
      <c r="A22" s="391">
        <v>6</v>
      </c>
      <c r="B22" s="391"/>
      <c r="C22" s="391"/>
      <c r="D22" s="391"/>
      <c r="E22" s="391"/>
      <c r="F22" s="391"/>
      <c r="G22" s="392"/>
      <c r="H22" s="238"/>
      <c r="I22" s="393" t="s">
        <v>301</v>
      </c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3"/>
      <c r="BI22" s="393"/>
      <c r="BJ22" s="393"/>
      <c r="BK22" s="393"/>
      <c r="BL22" s="393"/>
      <c r="BM22" s="394"/>
      <c r="BN22" s="395" t="s">
        <v>300</v>
      </c>
      <c r="BO22" s="396"/>
      <c r="BP22" s="396"/>
      <c r="BQ22" s="396"/>
      <c r="BR22" s="396"/>
      <c r="BS22" s="396"/>
      <c r="BT22" s="396"/>
      <c r="BU22" s="396"/>
      <c r="BV22" s="396"/>
      <c r="BW22" s="396"/>
      <c r="BX22" s="396"/>
      <c r="BY22" s="396"/>
      <c r="BZ22" s="396"/>
      <c r="CA22" s="396"/>
      <c r="CB22" s="396"/>
      <c r="CC22" s="396"/>
      <c r="CD22" s="396"/>
      <c r="CE22" s="396"/>
      <c r="CF22" s="396"/>
      <c r="CG22" s="396"/>
      <c r="CH22" s="396"/>
      <c r="CI22" s="396"/>
      <c r="CJ22" s="396"/>
      <c r="CK22" s="396"/>
      <c r="CL22" s="396"/>
      <c r="CM22" s="396"/>
      <c r="CN22" s="396"/>
      <c r="CO22" s="396"/>
      <c r="CP22" s="396"/>
      <c r="CQ22" s="396"/>
      <c r="CR22" s="396"/>
      <c r="CS22" s="396"/>
      <c r="CT22" s="396"/>
      <c r="CU22" s="396"/>
      <c r="CV22" s="396"/>
      <c r="CW22" s="396"/>
      <c r="CX22" s="396"/>
      <c r="CY22" s="396"/>
      <c r="CZ22" s="396"/>
      <c r="DA22" s="396"/>
      <c r="DB22" s="396"/>
      <c r="DC22" s="396"/>
      <c r="DD22" s="396"/>
      <c r="DE22" s="396"/>
      <c r="DF22" s="396"/>
      <c r="DG22" s="396"/>
      <c r="DH22" s="396"/>
      <c r="DI22" s="396"/>
      <c r="DJ22" s="519">
        <f>'1.6'!F10</f>
        <v>1.0536111111111111</v>
      </c>
      <c r="DK22" s="397"/>
      <c r="DL22" s="397"/>
      <c r="DM22" s="397"/>
      <c r="DN22" s="397"/>
      <c r="DO22" s="397"/>
      <c r="DP22" s="397"/>
      <c r="DQ22" s="397"/>
      <c r="DR22" s="397"/>
      <c r="DS22" s="397"/>
      <c r="DT22" s="397"/>
      <c r="DU22" s="397"/>
      <c r="DV22" s="397"/>
      <c r="DW22" s="397"/>
      <c r="DX22" s="397"/>
      <c r="DY22" s="397"/>
      <c r="DZ22" s="397"/>
      <c r="EA22" s="397"/>
      <c r="EB22" s="397"/>
      <c r="EC22" s="397"/>
      <c r="ED22" s="397"/>
      <c r="EE22" s="397"/>
      <c r="EF22" s="397"/>
      <c r="EG22" s="397"/>
      <c r="EH22" s="397"/>
      <c r="EI22" s="397"/>
      <c r="EJ22" s="397"/>
      <c r="EK22" s="397"/>
      <c r="EL22" s="397"/>
      <c r="EM22" s="397"/>
      <c r="EN22" s="397"/>
      <c r="EO22" s="397"/>
      <c r="EP22" s="397"/>
      <c r="EQ22" s="397"/>
      <c r="ER22" s="397"/>
      <c r="ES22" s="397"/>
      <c r="ET22" s="397"/>
      <c r="EU22" s="397"/>
      <c r="EV22" s="397"/>
      <c r="EW22" s="397"/>
      <c r="EX22" s="397"/>
      <c r="EY22" s="397"/>
      <c r="EZ22" s="397"/>
      <c r="FA22" s="397"/>
      <c r="FB22" s="397"/>
      <c r="FC22" s="397"/>
      <c r="FD22" s="397"/>
      <c r="FE22" s="397"/>
    </row>
    <row r="23" spans="1:161" s="234" customFormat="1" ht="56.25" customHeight="1" x14ac:dyDescent="0.25">
      <c r="A23" s="391">
        <v>7</v>
      </c>
      <c r="B23" s="391"/>
      <c r="C23" s="391"/>
      <c r="D23" s="391"/>
      <c r="E23" s="391"/>
      <c r="F23" s="391"/>
      <c r="G23" s="392"/>
      <c r="H23" s="238"/>
      <c r="I23" s="393" t="s">
        <v>326</v>
      </c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3"/>
      <c r="BH23" s="393"/>
      <c r="BI23" s="393"/>
      <c r="BJ23" s="393"/>
      <c r="BK23" s="393"/>
      <c r="BL23" s="393"/>
      <c r="BM23" s="394"/>
      <c r="BN23" s="395" t="s">
        <v>327</v>
      </c>
      <c r="BO23" s="396"/>
      <c r="BP23" s="396"/>
      <c r="BQ23" s="396"/>
      <c r="BR23" s="396"/>
      <c r="BS23" s="396"/>
      <c r="BT23" s="396"/>
      <c r="BU23" s="396"/>
      <c r="BV23" s="396"/>
      <c r="BW23" s="396"/>
      <c r="BX23" s="396"/>
      <c r="BY23" s="396"/>
      <c r="BZ23" s="396"/>
      <c r="CA23" s="396"/>
      <c r="CB23" s="396"/>
      <c r="CC23" s="396"/>
      <c r="CD23" s="396"/>
      <c r="CE23" s="396"/>
      <c r="CF23" s="396"/>
      <c r="CG23" s="396"/>
      <c r="CH23" s="396"/>
      <c r="CI23" s="396"/>
      <c r="CJ23" s="396"/>
      <c r="CK23" s="396"/>
      <c r="CL23" s="396"/>
      <c r="CM23" s="396"/>
      <c r="CN23" s="396"/>
      <c r="CO23" s="396"/>
      <c r="CP23" s="396"/>
      <c r="CQ23" s="396"/>
      <c r="CR23" s="396"/>
      <c r="CS23" s="396"/>
      <c r="CT23" s="396"/>
      <c r="CU23" s="396"/>
      <c r="CV23" s="396"/>
      <c r="CW23" s="396"/>
      <c r="CX23" s="396"/>
      <c r="CY23" s="396"/>
      <c r="CZ23" s="396"/>
      <c r="DA23" s="396"/>
      <c r="DB23" s="396"/>
      <c r="DC23" s="396"/>
      <c r="DD23" s="396"/>
      <c r="DE23" s="396"/>
      <c r="DF23" s="396"/>
      <c r="DG23" s="396"/>
      <c r="DH23" s="396"/>
      <c r="DI23" s="396"/>
      <c r="DJ23" s="518">
        <f>СВОД!I92</f>
        <v>0</v>
      </c>
      <c r="DK23" s="397"/>
      <c r="DL23" s="397"/>
      <c r="DM23" s="397"/>
      <c r="DN23" s="397"/>
      <c r="DO23" s="397"/>
      <c r="DP23" s="397"/>
      <c r="DQ23" s="397"/>
      <c r="DR23" s="397"/>
      <c r="DS23" s="397"/>
      <c r="DT23" s="397"/>
      <c r="DU23" s="397"/>
      <c r="DV23" s="397"/>
      <c r="DW23" s="397"/>
      <c r="DX23" s="397"/>
      <c r="DY23" s="397"/>
      <c r="DZ23" s="397"/>
      <c r="EA23" s="397"/>
      <c r="EB23" s="397"/>
      <c r="EC23" s="397"/>
      <c r="ED23" s="397"/>
      <c r="EE23" s="397"/>
      <c r="EF23" s="397"/>
      <c r="EG23" s="397"/>
      <c r="EH23" s="397"/>
      <c r="EI23" s="397"/>
      <c r="EJ23" s="397"/>
      <c r="EK23" s="397"/>
      <c r="EL23" s="397"/>
      <c r="EM23" s="397"/>
      <c r="EN23" s="397"/>
      <c r="EO23" s="397"/>
      <c r="EP23" s="397"/>
      <c r="EQ23" s="397"/>
      <c r="ER23" s="397"/>
      <c r="ES23" s="397"/>
      <c r="ET23" s="397"/>
      <c r="EU23" s="397"/>
      <c r="EV23" s="397"/>
      <c r="EW23" s="397"/>
      <c r="EX23" s="397"/>
      <c r="EY23" s="397"/>
      <c r="EZ23" s="397"/>
      <c r="FA23" s="397"/>
      <c r="FB23" s="397"/>
      <c r="FC23" s="397"/>
      <c r="FD23" s="397"/>
      <c r="FE23" s="397"/>
    </row>
    <row r="24" spans="1:161" s="234" customFormat="1" ht="60.75" customHeight="1" x14ac:dyDescent="0.25">
      <c r="A24" s="391">
        <v>8</v>
      </c>
      <c r="B24" s="391"/>
      <c r="C24" s="391"/>
      <c r="D24" s="391"/>
      <c r="E24" s="391"/>
      <c r="F24" s="391"/>
      <c r="G24" s="392"/>
      <c r="H24" s="238"/>
      <c r="I24" s="393" t="s">
        <v>302</v>
      </c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3"/>
      <c r="BB24" s="393"/>
      <c r="BC24" s="393"/>
      <c r="BD24" s="393"/>
      <c r="BE24" s="393"/>
      <c r="BF24" s="393"/>
      <c r="BG24" s="393"/>
      <c r="BH24" s="393"/>
      <c r="BI24" s="393"/>
      <c r="BJ24" s="393"/>
      <c r="BK24" s="393"/>
      <c r="BL24" s="393"/>
      <c r="BM24" s="394"/>
      <c r="BN24" s="395" t="s">
        <v>327</v>
      </c>
      <c r="BO24" s="396"/>
      <c r="BP24" s="396"/>
      <c r="BQ24" s="396"/>
      <c r="BR24" s="396"/>
      <c r="BS24" s="396"/>
      <c r="BT24" s="396"/>
      <c r="BU24" s="396"/>
      <c r="BV24" s="396"/>
      <c r="BW24" s="396"/>
      <c r="BX24" s="396"/>
      <c r="BY24" s="396"/>
      <c r="BZ24" s="396"/>
      <c r="CA24" s="396"/>
      <c r="CB24" s="396"/>
      <c r="CC24" s="396"/>
      <c r="CD24" s="396"/>
      <c r="CE24" s="396"/>
      <c r="CF24" s="396"/>
      <c r="CG24" s="396"/>
      <c r="CH24" s="396"/>
      <c r="CI24" s="396"/>
      <c r="CJ24" s="396"/>
      <c r="CK24" s="396"/>
      <c r="CL24" s="396"/>
      <c r="CM24" s="396"/>
      <c r="CN24" s="396"/>
      <c r="CO24" s="396"/>
      <c r="CP24" s="396"/>
      <c r="CQ24" s="396"/>
      <c r="CR24" s="396"/>
      <c r="CS24" s="396"/>
      <c r="CT24" s="396"/>
      <c r="CU24" s="396"/>
      <c r="CV24" s="396"/>
      <c r="CW24" s="396"/>
      <c r="CX24" s="396"/>
      <c r="CY24" s="396"/>
      <c r="CZ24" s="396"/>
      <c r="DA24" s="396"/>
      <c r="DB24" s="396"/>
      <c r="DC24" s="396"/>
      <c r="DD24" s="396"/>
      <c r="DE24" s="396"/>
      <c r="DF24" s="396"/>
      <c r="DG24" s="396"/>
      <c r="DH24" s="396"/>
      <c r="DI24" s="396"/>
      <c r="DJ24" s="397" t="s">
        <v>2</v>
      </c>
      <c r="DK24" s="397"/>
      <c r="DL24" s="397"/>
      <c r="DM24" s="397"/>
      <c r="DN24" s="397"/>
      <c r="DO24" s="397"/>
      <c r="DP24" s="397"/>
      <c r="DQ24" s="397"/>
      <c r="DR24" s="397"/>
      <c r="DS24" s="397"/>
      <c r="DT24" s="397"/>
      <c r="DU24" s="397"/>
      <c r="DV24" s="397"/>
      <c r="DW24" s="397"/>
      <c r="DX24" s="397"/>
      <c r="DY24" s="397"/>
      <c r="DZ24" s="397"/>
      <c r="EA24" s="397"/>
      <c r="EB24" s="397"/>
      <c r="EC24" s="397"/>
      <c r="ED24" s="397"/>
      <c r="EE24" s="397"/>
      <c r="EF24" s="397"/>
      <c r="EG24" s="397"/>
      <c r="EH24" s="397"/>
      <c r="EI24" s="397"/>
      <c r="EJ24" s="397"/>
      <c r="EK24" s="397"/>
      <c r="EL24" s="397"/>
      <c r="EM24" s="397"/>
      <c r="EN24" s="397"/>
      <c r="EO24" s="397"/>
      <c r="EP24" s="397"/>
      <c r="EQ24" s="397"/>
      <c r="ER24" s="397"/>
      <c r="ES24" s="397"/>
      <c r="ET24" s="397"/>
      <c r="EU24" s="397"/>
      <c r="EV24" s="397"/>
      <c r="EW24" s="397"/>
      <c r="EX24" s="397"/>
      <c r="EY24" s="397"/>
      <c r="EZ24" s="397"/>
      <c r="FA24" s="397"/>
      <c r="FB24" s="397"/>
      <c r="FC24" s="397"/>
      <c r="FD24" s="397"/>
      <c r="FE24" s="397"/>
    </row>
    <row r="25" spans="1:161" s="234" customFormat="1" ht="56.25" customHeight="1" x14ac:dyDescent="0.25">
      <c r="A25" s="391">
        <v>9</v>
      </c>
      <c r="B25" s="391"/>
      <c r="C25" s="391"/>
      <c r="D25" s="391"/>
      <c r="E25" s="391"/>
      <c r="F25" s="391"/>
      <c r="G25" s="392"/>
      <c r="H25" s="238"/>
      <c r="I25" s="393" t="s">
        <v>328</v>
      </c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3"/>
      <c r="BB25" s="393"/>
      <c r="BC25" s="393"/>
      <c r="BD25" s="393"/>
      <c r="BE25" s="393"/>
      <c r="BF25" s="393"/>
      <c r="BG25" s="393"/>
      <c r="BH25" s="393"/>
      <c r="BI25" s="393"/>
      <c r="BJ25" s="393"/>
      <c r="BK25" s="393"/>
      <c r="BL25" s="393"/>
      <c r="BM25" s="394"/>
      <c r="BN25" s="395" t="s">
        <v>327</v>
      </c>
      <c r="BO25" s="396"/>
      <c r="BP25" s="396"/>
      <c r="BQ25" s="396"/>
      <c r="BR25" s="396"/>
      <c r="BS25" s="396"/>
      <c r="BT25" s="396"/>
      <c r="BU25" s="396"/>
      <c r="BV25" s="396"/>
      <c r="BW25" s="396"/>
      <c r="BX25" s="396"/>
      <c r="BY25" s="396"/>
      <c r="BZ25" s="396"/>
      <c r="CA25" s="396"/>
      <c r="CB25" s="396"/>
      <c r="CC25" s="396"/>
      <c r="CD25" s="396"/>
      <c r="CE25" s="396"/>
      <c r="CF25" s="396"/>
      <c r="CG25" s="396"/>
      <c r="CH25" s="396"/>
      <c r="CI25" s="396"/>
      <c r="CJ25" s="396"/>
      <c r="CK25" s="396"/>
      <c r="CL25" s="396"/>
      <c r="CM25" s="396"/>
      <c r="CN25" s="396"/>
      <c r="CO25" s="396"/>
      <c r="CP25" s="396"/>
      <c r="CQ25" s="396"/>
      <c r="CR25" s="396"/>
      <c r="CS25" s="396"/>
      <c r="CT25" s="396"/>
      <c r="CU25" s="396"/>
      <c r="CV25" s="396"/>
      <c r="CW25" s="396"/>
      <c r="CX25" s="396"/>
      <c r="CY25" s="396"/>
      <c r="CZ25" s="396"/>
      <c r="DA25" s="396"/>
      <c r="DB25" s="396"/>
      <c r="DC25" s="396"/>
      <c r="DD25" s="396"/>
      <c r="DE25" s="396"/>
      <c r="DF25" s="396"/>
      <c r="DG25" s="396"/>
      <c r="DH25" s="396"/>
      <c r="DI25" s="396"/>
      <c r="DJ25" s="518">
        <f>СВОД!I94</f>
        <v>0</v>
      </c>
      <c r="DK25" s="397"/>
      <c r="DL25" s="397"/>
      <c r="DM25" s="397"/>
      <c r="DN25" s="397"/>
      <c r="DO25" s="397"/>
      <c r="DP25" s="397"/>
      <c r="DQ25" s="397"/>
      <c r="DR25" s="397"/>
      <c r="DS25" s="397"/>
      <c r="DT25" s="397"/>
      <c r="DU25" s="397"/>
      <c r="DV25" s="397"/>
      <c r="DW25" s="397"/>
      <c r="DX25" s="397"/>
      <c r="DY25" s="397"/>
      <c r="DZ25" s="397"/>
      <c r="EA25" s="397"/>
      <c r="EB25" s="397"/>
      <c r="EC25" s="397"/>
      <c r="ED25" s="397"/>
      <c r="EE25" s="397"/>
      <c r="EF25" s="397"/>
      <c r="EG25" s="397"/>
      <c r="EH25" s="397"/>
      <c r="EI25" s="397"/>
      <c r="EJ25" s="397"/>
      <c r="EK25" s="397"/>
      <c r="EL25" s="397"/>
      <c r="EM25" s="397"/>
      <c r="EN25" s="397"/>
      <c r="EO25" s="397"/>
      <c r="EP25" s="397"/>
      <c r="EQ25" s="397"/>
      <c r="ER25" s="397"/>
      <c r="ES25" s="397"/>
      <c r="ET25" s="397"/>
      <c r="EU25" s="397"/>
      <c r="EV25" s="397"/>
      <c r="EW25" s="397"/>
      <c r="EX25" s="397"/>
      <c r="EY25" s="397"/>
      <c r="EZ25" s="397"/>
      <c r="FA25" s="397"/>
      <c r="FB25" s="397"/>
      <c r="FC25" s="397"/>
      <c r="FD25" s="397"/>
      <c r="FE25" s="397"/>
    </row>
    <row r="27" spans="1:161" x14ac:dyDescent="0.25">
      <c r="H27" s="239" t="s">
        <v>329</v>
      </c>
    </row>
  </sheetData>
  <mergeCells count="45">
    <mergeCell ref="A16:G16"/>
    <mergeCell ref="H16:BM16"/>
    <mergeCell ref="BN16:DI16"/>
    <mergeCell ref="DJ16:FE16"/>
    <mergeCell ref="A8:FE8"/>
    <mergeCell ref="A11:FE11"/>
    <mergeCell ref="A12:FE12"/>
    <mergeCell ref="A13:FE13"/>
    <mergeCell ref="A14:FE14"/>
    <mergeCell ref="A17:G17"/>
    <mergeCell ref="I17:BM17"/>
    <mergeCell ref="BN17:DI17"/>
    <mergeCell ref="DJ17:FE17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20:G20"/>
    <mergeCell ref="I20:BM20"/>
    <mergeCell ref="BN20:DI20"/>
    <mergeCell ref="DJ20:FE20"/>
    <mergeCell ref="A21:G21"/>
    <mergeCell ref="I21:BM21"/>
    <mergeCell ref="BN21:DI21"/>
    <mergeCell ref="DJ21:FE21"/>
    <mergeCell ref="A22:G22"/>
    <mergeCell ref="I22:BM22"/>
    <mergeCell ref="BN22:DI22"/>
    <mergeCell ref="DJ22:FE22"/>
    <mergeCell ref="A25:G25"/>
    <mergeCell ref="I25:BM25"/>
    <mergeCell ref="BN25:DI25"/>
    <mergeCell ref="DJ25:FE25"/>
    <mergeCell ref="A23:G23"/>
    <mergeCell ref="I23:BM23"/>
    <mergeCell ref="BN23:DI23"/>
    <mergeCell ref="DJ23:FE23"/>
    <mergeCell ref="A24:G24"/>
    <mergeCell ref="I24:BM24"/>
    <mergeCell ref="BN24:DI24"/>
    <mergeCell ref="DJ24:FE2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G15"/>
  <sheetViews>
    <sheetView workbookViewId="0">
      <selection activeCell="CI13" sqref="CI13"/>
    </sheetView>
  </sheetViews>
  <sheetFormatPr defaultRowHeight="12.75" x14ac:dyDescent="0.2"/>
  <cols>
    <col min="1" max="104" width="0.75" customWidth="1"/>
    <col min="105" max="105" width="1.125" customWidth="1"/>
    <col min="106" max="111" width="0.75" customWidth="1"/>
  </cols>
  <sheetData>
    <row r="1" spans="1:111" ht="15" x14ac:dyDescent="0.2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</row>
    <row r="2" spans="1:111" ht="15.75" x14ac:dyDescent="0.25">
      <c r="A2" s="415" t="s">
        <v>330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415"/>
      <c r="DA2" s="415"/>
      <c r="DB2" s="415"/>
      <c r="DC2" s="415"/>
      <c r="DD2" s="415"/>
      <c r="DE2" s="415"/>
      <c r="DF2" s="415"/>
      <c r="DG2" s="415"/>
    </row>
    <row r="3" spans="1:111" ht="15.75" x14ac:dyDescent="0.25">
      <c r="A3" s="415" t="s">
        <v>391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5"/>
      <c r="BQ3" s="415"/>
      <c r="BR3" s="415"/>
      <c r="BS3" s="415"/>
      <c r="BT3" s="415"/>
      <c r="BU3" s="415"/>
      <c r="BV3" s="415"/>
      <c r="BW3" s="415"/>
      <c r="BX3" s="415"/>
      <c r="BY3" s="415"/>
      <c r="BZ3" s="415"/>
      <c r="CA3" s="415"/>
      <c r="CB3" s="415"/>
      <c r="CC3" s="415"/>
      <c r="CD3" s="415"/>
      <c r="CE3" s="415"/>
      <c r="CF3" s="415"/>
      <c r="CG3" s="415"/>
      <c r="CH3" s="415"/>
      <c r="CI3" s="415"/>
      <c r="CJ3" s="415"/>
      <c r="CK3" s="415"/>
      <c r="CL3" s="415"/>
      <c r="CM3" s="415"/>
      <c r="CN3" s="415"/>
      <c r="CO3" s="415"/>
      <c r="CP3" s="415"/>
      <c r="CQ3" s="415"/>
      <c r="CR3" s="415"/>
      <c r="CS3" s="415"/>
      <c r="CT3" s="415"/>
      <c r="CU3" s="415"/>
      <c r="CV3" s="415"/>
      <c r="CW3" s="415"/>
      <c r="CX3" s="415"/>
      <c r="CY3" s="415"/>
      <c r="CZ3" s="415"/>
      <c r="DA3" s="415"/>
      <c r="DB3" s="415"/>
      <c r="DC3" s="415"/>
      <c r="DD3" s="415"/>
      <c r="DE3" s="415"/>
      <c r="DF3" s="415"/>
      <c r="DG3" s="415"/>
    </row>
    <row r="4" spans="1:111" ht="15.75" x14ac:dyDescent="0.25">
      <c r="A4" s="415" t="s">
        <v>317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5"/>
      <c r="BX4" s="415"/>
      <c r="BY4" s="415"/>
      <c r="BZ4" s="415"/>
      <c r="CA4" s="415"/>
      <c r="CB4" s="415"/>
      <c r="CC4" s="415"/>
      <c r="CD4" s="415"/>
      <c r="CE4" s="415"/>
      <c r="CF4" s="415"/>
      <c r="CG4" s="415"/>
      <c r="CH4" s="415"/>
      <c r="CI4" s="415"/>
      <c r="CJ4" s="415"/>
      <c r="CK4" s="415"/>
      <c r="CL4" s="415"/>
      <c r="CM4" s="415"/>
      <c r="CN4" s="415"/>
      <c r="CO4" s="415"/>
      <c r="CP4" s="415"/>
      <c r="CQ4" s="415"/>
      <c r="CR4" s="415"/>
      <c r="CS4" s="415"/>
      <c r="CT4" s="415"/>
      <c r="CU4" s="415"/>
      <c r="CV4" s="415"/>
      <c r="CW4" s="415"/>
      <c r="CX4" s="415"/>
      <c r="CY4" s="415"/>
      <c r="CZ4" s="415"/>
      <c r="DA4" s="415"/>
      <c r="DB4" s="415"/>
      <c r="DC4" s="415"/>
      <c r="DD4" s="415"/>
      <c r="DE4" s="415"/>
      <c r="DF4" s="415"/>
      <c r="DG4" s="415"/>
    </row>
    <row r="5" spans="1:111" ht="15.75" x14ac:dyDescent="0.25">
      <c r="A5" s="415" t="s">
        <v>276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415"/>
      <c r="BN5" s="415"/>
      <c r="BO5" s="415"/>
      <c r="BP5" s="415"/>
      <c r="BQ5" s="415"/>
      <c r="BR5" s="415"/>
      <c r="BS5" s="415"/>
      <c r="BT5" s="415"/>
      <c r="BU5" s="415"/>
      <c r="BV5" s="415"/>
      <c r="BW5" s="415"/>
      <c r="BX5" s="415"/>
      <c r="BY5" s="415"/>
      <c r="BZ5" s="415"/>
      <c r="CA5" s="415"/>
      <c r="CB5" s="415"/>
      <c r="CC5" s="415"/>
      <c r="CD5" s="415"/>
      <c r="CE5" s="415"/>
      <c r="CF5" s="415"/>
      <c r="CG5" s="415"/>
      <c r="CH5" s="415"/>
      <c r="CI5" s="415"/>
      <c r="CJ5" s="415"/>
      <c r="CK5" s="415"/>
      <c r="CL5" s="415"/>
      <c r="CM5" s="415"/>
      <c r="CN5" s="415"/>
      <c r="CO5" s="415"/>
      <c r="CP5" s="415"/>
      <c r="CQ5" s="415"/>
      <c r="CR5" s="415"/>
      <c r="CS5" s="415"/>
      <c r="CT5" s="415"/>
      <c r="CU5" s="415"/>
      <c r="CV5" s="415"/>
      <c r="CW5" s="415"/>
      <c r="CX5" s="415"/>
      <c r="CY5" s="415"/>
      <c r="CZ5" s="415"/>
      <c r="DA5" s="415"/>
      <c r="DB5" s="415"/>
      <c r="DC5" s="415"/>
      <c r="DD5" s="415"/>
      <c r="DE5" s="415"/>
      <c r="DF5" s="415"/>
      <c r="DG5" s="415"/>
    </row>
    <row r="6" spans="1:111" ht="15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99"/>
      <c r="Z6" s="199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</row>
    <row r="7" spans="1:111" ht="15" x14ac:dyDescent="0.2">
      <c r="A7" s="416" t="s">
        <v>136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/>
      <c r="BI7" s="417"/>
      <c r="BJ7" s="417"/>
      <c r="BK7" s="418"/>
      <c r="BL7" s="414" t="s">
        <v>319</v>
      </c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2" t="s">
        <v>0</v>
      </c>
      <c r="CJ7" s="412"/>
      <c r="CK7" s="412"/>
      <c r="CL7" s="412"/>
      <c r="CM7" s="412"/>
      <c r="CN7" s="412"/>
      <c r="CO7" s="412"/>
      <c r="CP7" s="412"/>
      <c r="CQ7" s="412"/>
      <c r="CR7" s="412"/>
      <c r="CS7" s="412"/>
      <c r="CT7" s="412"/>
      <c r="CU7" s="412"/>
      <c r="CV7" s="412"/>
      <c r="CW7" s="412"/>
      <c r="CX7" s="412"/>
      <c r="CY7" s="412"/>
      <c r="CZ7" s="412"/>
      <c r="DA7" s="412"/>
      <c r="DB7" s="412"/>
      <c r="DC7" s="412"/>
      <c r="DD7" s="412"/>
      <c r="DE7" s="412"/>
      <c r="DF7" s="412"/>
      <c r="DG7" s="412"/>
    </row>
    <row r="8" spans="1:111" ht="37.5" customHeight="1" x14ac:dyDescent="0.25">
      <c r="A8" s="241"/>
      <c r="B8" s="409" t="s">
        <v>331</v>
      </c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09"/>
      <c r="BG8" s="409"/>
      <c r="BH8" s="409"/>
      <c r="BI8" s="409"/>
      <c r="BJ8" s="409"/>
      <c r="BK8" s="410"/>
      <c r="BL8" s="411" t="s">
        <v>2</v>
      </c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4">
        <v>0.65</v>
      </c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2"/>
      <c r="CX8" s="412"/>
      <c r="CY8" s="412"/>
      <c r="CZ8" s="412"/>
      <c r="DA8" s="412"/>
      <c r="DB8" s="412"/>
      <c r="DC8" s="412"/>
      <c r="DD8" s="412"/>
      <c r="DE8" s="412"/>
      <c r="DF8" s="412"/>
      <c r="DG8" s="412"/>
    </row>
    <row r="9" spans="1:111" ht="37.5" customHeight="1" x14ac:dyDescent="0.25">
      <c r="A9" s="242"/>
      <c r="B9" s="409" t="s">
        <v>332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10"/>
      <c r="BL9" s="411" t="s">
        <v>2</v>
      </c>
      <c r="BM9" s="411"/>
      <c r="BN9" s="411"/>
      <c r="BO9" s="411"/>
      <c r="BP9" s="411"/>
      <c r="BQ9" s="411"/>
      <c r="BR9" s="411"/>
      <c r="BS9" s="411"/>
      <c r="BT9" s="411"/>
      <c r="BU9" s="411"/>
      <c r="BV9" s="411"/>
      <c r="BW9" s="411"/>
      <c r="BX9" s="411"/>
      <c r="BY9" s="411"/>
      <c r="BZ9" s="411"/>
      <c r="CA9" s="411"/>
      <c r="CB9" s="411"/>
      <c r="CC9" s="411"/>
      <c r="CD9" s="411"/>
      <c r="CE9" s="411"/>
      <c r="CF9" s="411"/>
      <c r="CG9" s="411"/>
      <c r="CH9" s="411"/>
      <c r="CI9" s="412">
        <f>1-CI8</f>
        <v>0.35</v>
      </c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/>
      <c r="CW9" s="412"/>
      <c r="CX9" s="412"/>
      <c r="CY9" s="412"/>
      <c r="CZ9" s="412"/>
      <c r="DA9" s="412"/>
      <c r="DB9" s="412"/>
      <c r="DC9" s="412"/>
      <c r="DD9" s="412"/>
      <c r="DE9" s="412"/>
      <c r="DF9" s="412"/>
      <c r="DG9" s="412"/>
    </row>
    <row r="10" spans="1:111" ht="37.5" customHeight="1" x14ac:dyDescent="0.25">
      <c r="A10" s="243"/>
      <c r="B10" s="409" t="s">
        <v>333</v>
      </c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10"/>
      <c r="BL10" s="411" t="s">
        <v>334</v>
      </c>
      <c r="BM10" s="411"/>
      <c r="BN10" s="411"/>
      <c r="BO10" s="411"/>
      <c r="BP10" s="411"/>
      <c r="BQ10" s="411"/>
      <c r="BR10" s="411"/>
      <c r="BS10" s="411"/>
      <c r="BT10" s="411"/>
      <c r="BU10" s="411"/>
      <c r="BV10" s="411"/>
      <c r="BW10" s="411"/>
      <c r="BX10" s="411"/>
      <c r="BY10" s="411"/>
      <c r="BZ10" s="411"/>
      <c r="CA10" s="411"/>
      <c r="CB10" s="411"/>
      <c r="CC10" s="411"/>
      <c r="CD10" s="411"/>
      <c r="CE10" s="411"/>
      <c r="CF10" s="411"/>
      <c r="CG10" s="411"/>
      <c r="CH10" s="411"/>
      <c r="CI10" s="520">
        <f>СВОД!I92</f>
        <v>0</v>
      </c>
      <c r="CJ10" s="412"/>
      <c r="CK10" s="412"/>
      <c r="CL10" s="412"/>
      <c r="CM10" s="412"/>
      <c r="CN10" s="412"/>
      <c r="CO10" s="412"/>
      <c r="CP10" s="412"/>
      <c r="CQ10" s="412"/>
      <c r="CR10" s="412"/>
      <c r="CS10" s="412"/>
      <c r="CT10" s="412"/>
      <c r="CU10" s="412"/>
      <c r="CV10" s="412"/>
      <c r="CW10" s="412"/>
      <c r="CX10" s="412"/>
      <c r="CY10" s="412"/>
      <c r="CZ10" s="412"/>
      <c r="DA10" s="412"/>
      <c r="DB10" s="412"/>
      <c r="DC10" s="412"/>
      <c r="DD10" s="412"/>
      <c r="DE10" s="412"/>
      <c r="DF10" s="412"/>
      <c r="DG10" s="412"/>
    </row>
    <row r="11" spans="1:111" ht="37.5" customHeight="1" x14ac:dyDescent="0.25">
      <c r="A11" s="243"/>
      <c r="B11" s="409" t="s">
        <v>335</v>
      </c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10"/>
      <c r="BL11" s="411" t="s">
        <v>334</v>
      </c>
      <c r="BM11" s="411"/>
      <c r="BN11" s="411"/>
      <c r="BO11" s="411"/>
      <c r="BP11" s="411"/>
      <c r="BQ11" s="411"/>
      <c r="BR11" s="411"/>
      <c r="BS11" s="411"/>
      <c r="BT11" s="411"/>
      <c r="BU11" s="411"/>
      <c r="BV11" s="411"/>
      <c r="BW11" s="411"/>
      <c r="BX11" s="411"/>
      <c r="BY11" s="411"/>
      <c r="BZ11" s="411"/>
      <c r="CA11" s="411"/>
      <c r="CB11" s="411"/>
      <c r="CC11" s="411"/>
      <c r="CD11" s="411"/>
      <c r="CE11" s="411"/>
      <c r="CF11" s="411"/>
      <c r="CG11" s="411"/>
      <c r="CH11" s="411"/>
      <c r="CI11" s="520">
        <f>СВОД!I94</f>
        <v>0</v>
      </c>
      <c r="CJ11" s="412"/>
      <c r="CK11" s="412"/>
      <c r="CL11" s="412"/>
      <c r="CM11" s="412"/>
      <c r="CN11" s="412"/>
      <c r="CO11" s="412"/>
      <c r="CP11" s="412"/>
      <c r="CQ11" s="412"/>
      <c r="CR11" s="412"/>
      <c r="CS11" s="412"/>
      <c r="CT11" s="412"/>
      <c r="CU11" s="412"/>
      <c r="CV11" s="412"/>
      <c r="CW11" s="412"/>
      <c r="CX11" s="412"/>
      <c r="CY11" s="412"/>
      <c r="CZ11" s="412"/>
      <c r="DA11" s="412"/>
      <c r="DB11" s="412"/>
      <c r="DC11" s="412"/>
      <c r="DD11" s="412"/>
      <c r="DE11" s="412"/>
      <c r="DF11" s="412"/>
      <c r="DG11" s="412"/>
    </row>
    <row r="12" spans="1:111" ht="37.5" customHeight="1" x14ac:dyDescent="0.25">
      <c r="A12" s="243"/>
      <c r="B12" s="409" t="s">
        <v>336</v>
      </c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10"/>
      <c r="BL12" s="411" t="s">
        <v>337</v>
      </c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2">
        <f>СВОД!C97</f>
        <v>0</v>
      </c>
      <c r="CJ12" s="412"/>
      <c r="CK12" s="412"/>
      <c r="CL12" s="412"/>
      <c r="CM12" s="412"/>
      <c r="CN12" s="412"/>
      <c r="CO12" s="412"/>
      <c r="CP12" s="412"/>
      <c r="CQ12" s="412"/>
      <c r="CR12" s="412"/>
      <c r="CS12" s="412"/>
      <c r="CT12" s="412"/>
      <c r="CU12" s="412"/>
      <c r="CV12" s="412"/>
      <c r="CW12" s="412"/>
      <c r="CX12" s="412"/>
      <c r="CY12" s="412"/>
      <c r="CZ12" s="412"/>
      <c r="DA12" s="412"/>
      <c r="DB12" s="412"/>
      <c r="DC12" s="412"/>
      <c r="DD12" s="412"/>
      <c r="DE12" s="412"/>
      <c r="DF12" s="412"/>
      <c r="DG12" s="412"/>
    </row>
    <row r="13" spans="1:111" ht="15" x14ac:dyDescent="0.25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99"/>
      <c r="Z13" s="199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</row>
    <row r="14" spans="1:111" ht="15" x14ac:dyDescent="0.25">
      <c r="A14" s="244"/>
      <c r="B14" s="244"/>
      <c r="C14" s="244"/>
      <c r="D14" s="413" t="s">
        <v>126</v>
      </c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244"/>
      <c r="AT14" s="413" t="s">
        <v>216</v>
      </c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413"/>
      <c r="CC14" s="413"/>
      <c r="CD14" s="413"/>
      <c r="CE14" s="413"/>
      <c r="CF14" s="413"/>
      <c r="CG14" s="413"/>
      <c r="CH14" s="244"/>
      <c r="CI14" s="413"/>
      <c r="CJ14" s="413"/>
      <c r="CK14" s="413"/>
      <c r="CL14" s="413"/>
      <c r="CM14" s="413"/>
      <c r="CN14" s="413"/>
      <c r="CO14" s="413"/>
      <c r="CP14" s="413"/>
      <c r="CQ14" s="413"/>
      <c r="CR14" s="413"/>
      <c r="CS14" s="413"/>
      <c r="CT14" s="413"/>
      <c r="CU14" s="413"/>
      <c r="CV14" s="413"/>
      <c r="CW14" s="413"/>
      <c r="CX14" s="413"/>
      <c r="CY14" s="413"/>
      <c r="CZ14" s="413"/>
      <c r="DA14" s="413"/>
      <c r="DB14" s="413"/>
      <c r="DC14" s="413"/>
      <c r="DD14" s="413"/>
      <c r="DE14" s="244"/>
      <c r="DF14" s="244"/>
      <c r="DG14" s="244"/>
    </row>
    <row r="15" spans="1:111" ht="15" x14ac:dyDescent="0.25">
      <c r="A15" s="244"/>
      <c r="B15" s="244"/>
      <c r="C15" s="244"/>
      <c r="D15" s="408" t="s">
        <v>295</v>
      </c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244"/>
      <c r="AT15" s="408" t="s">
        <v>296</v>
      </c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244"/>
      <c r="CI15" s="408" t="s">
        <v>338</v>
      </c>
      <c r="CJ15" s="408"/>
      <c r="CK15" s="408"/>
      <c r="CL15" s="408"/>
      <c r="CM15" s="408"/>
      <c r="CN15" s="408"/>
      <c r="CO15" s="408"/>
      <c r="CP15" s="408"/>
      <c r="CQ15" s="408"/>
      <c r="CR15" s="408"/>
      <c r="CS15" s="408"/>
      <c r="CT15" s="408"/>
      <c r="CU15" s="408"/>
      <c r="CV15" s="408"/>
      <c r="CW15" s="408"/>
      <c r="CX15" s="408"/>
      <c r="CY15" s="408"/>
      <c r="CZ15" s="408"/>
      <c r="DA15" s="408"/>
      <c r="DB15" s="408"/>
      <c r="DC15" s="408"/>
      <c r="DD15" s="408"/>
      <c r="DE15" s="244"/>
      <c r="DF15" s="244"/>
      <c r="DG15" s="244"/>
    </row>
  </sheetData>
  <mergeCells count="28">
    <mergeCell ref="A2:DG2"/>
    <mergeCell ref="A3:DG3"/>
    <mergeCell ref="A4:DG4"/>
    <mergeCell ref="A5:DG5"/>
    <mergeCell ref="A7:BK7"/>
    <mergeCell ref="BL7:CH7"/>
    <mergeCell ref="CI7:DG7"/>
    <mergeCell ref="B8:BK8"/>
    <mergeCell ref="BL8:CH8"/>
    <mergeCell ref="CI8:DG8"/>
    <mergeCell ref="B9:BK9"/>
    <mergeCell ref="BL9:CH9"/>
    <mergeCell ref="CI9:DG9"/>
    <mergeCell ref="B10:BK10"/>
    <mergeCell ref="BL10:CH10"/>
    <mergeCell ref="CI10:DG10"/>
    <mergeCell ref="B11:BK11"/>
    <mergeCell ref="BL11:CH11"/>
    <mergeCell ref="CI11:DG11"/>
    <mergeCell ref="D15:AR15"/>
    <mergeCell ref="AT15:CG15"/>
    <mergeCell ref="CI15:DD15"/>
    <mergeCell ref="B12:BK12"/>
    <mergeCell ref="BL12:CH12"/>
    <mergeCell ref="CI12:DG12"/>
    <mergeCell ref="D14:AR14"/>
    <mergeCell ref="AT14:CG14"/>
    <mergeCell ref="CI14:DD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Z36"/>
  <sheetViews>
    <sheetView view="pageBreakPreview" topLeftCell="A19" zoomScale="106" zoomScaleNormal="100" zoomScaleSheetLayoutView="106" workbookViewId="0">
      <selection activeCell="CH47" sqref="CH47"/>
    </sheetView>
  </sheetViews>
  <sheetFormatPr defaultColWidth="0.75" defaultRowHeight="12.75" x14ac:dyDescent="0.2"/>
  <cols>
    <col min="1" max="9" width="0.75" style="208"/>
    <col min="10" max="10" width="1.875" style="208" customWidth="1"/>
    <col min="11" max="11" width="0.75" style="208"/>
    <col min="12" max="12" width="1.5" style="208" customWidth="1"/>
    <col min="13" max="35" width="0.75" style="208"/>
    <col min="36" max="36" width="7.5" style="208" customWidth="1"/>
    <col min="37" max="41" width="0.75" style="208"/>
    <col min="42" max="42" width="8" style="208" customWidth="1"/>
    <col min="43" max="62" width="0.75" style="208"/>
    <col min="63" max="63" width="3.375" style="208" customWidth="1"/>
    <col min="64" max="150" width="0.75" style="208"/>
    <col min="151" max="151" width="4.375" style="208" customWidth="1"/>
    <col min="152" max="153" width="0.75" style="208"/>
    <col min="154" max="154" width="2.625" style="208" customWidth="1"/>
    <col min="155" max="158" width="0.75" style="208"/>
    <col min="159" max="159" width="3.25" style="208" customWidth="1"/>
    <col min="160" max="181" width="0.75" style="208"/>
    <col min="182" max="182" width="7.625" style="208" customWidth="1"/>
    <col min="183" max="16384" width="0.75" style="208"/>
  </cols>
  <sheetData>
    <row r="1" spans="1:182" s="206" customFormat="1" ht="15.75" x14ac:dyDescent="0.2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FK1" s="245" t="s">
        <v>339</v>
      </c>
    </row>
    <row r="2" spans="1:182" s="206" customFormat="1" ht="9" customHeight="1" x14ac:dyDescent="0.2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182" s="206" customFormat="1" ht="34.5" customHeight="1" x14ac:dyDescent="0.25">
      <c r="A3" s="361" t="s">
        <v>340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361"/>
      <c r="CO3" s="361"/>
      <c r="CP3" s="361"/>
      <c r="CQ3" s="361"/>
      <c r="CR3" s="361"/>
      <c r="CS3" s="361"/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1"/>
      <c r="DE3" s="361"/>
      <c r="DF3" s="361"/>
      <c r="DG3" s="361"/>
      <c r="DH3" s="361"/>
      <c r="DI3" s="361"/>
      <c r="DJ3" s="361"/>
      <c r="DK3" s="361"/>
      <c r="DL3" s="361"/>
      <c r="DM3" s="361"/>
      <c r="DN3" s="361"/>
      <c r="DO3" s="361"/>
      <c r="DP3" s="361"/>
      <c r="DQ3" s="361"/>
      <c r="DR3" s="361"/>
      <c r="DS3" s="361"/>
      <c r="DT3" s="361"/>
      <c r="DU3" s="361"/>
      <c r="DV3" s="361"/>
      <c r="DW3" s="361"/>
      <c r="DX3" s="361"/>
      <c r="DY3" s="361"/>
      <c r="DZ3" s="361"/>
      <c r="EA3" s="361"/>
      <c r="EB3" s="361"/>
      <c r="EC3" s="361"/>
      <c r="ED3" s="361"/>
      <c r="EE3" s="361"/>
      <c r="EF3" s="361"/>
      <c r="EG3" s="361"/>
      <c r="EH3" s="361"/>
      <c r="EI3" s="361"/>
      <c r="EJ3" s="361"/>
      <c r="EK3" s="361"/>
      <c r="EL3" s="361"/>
      <c r="EM3" s="361"/>
      <c r="EN3" s="361"/>
      <c r="EO3" s="361"/>
      <c r="EP3" s="361"/>
      <c r="EQ3" s="361"/>
      <c r="ER3" s="361"/>
      <c r="ES3" s="361"/>
      <c r="ET3" s="361"/>
      <c r="EU3" s="361"/>
      <c r="EV3" s="361"/>
      <c r="EW3" s="361"/>
      <c r="EX3" s="361"/>
      <c r="EY3" s="361"/>
      <c r="EZ3" s="361"/>
      <c r="FA3" s="361"/>
      <c r="FB3" s="361"/>
      <c r="FC3" s="361"/>
      <c r="FD3" s="361"/>
      <c r="FE3" s="361"/>
      <c r="FF3" s="361"/>
      <c r="FG3" s="361"/>
      <c r="FH3" s="361"/>
      <c r="FI3" s="361"/>
      <c r="FJ3" s="361"/>
      <c r="FK3" s="361"/>
    </row>
    <row r="4" spans="1:182" s="206" customFormat="1" ht="15" customHeight="1" x14ac:dyDescent="0.2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361" t="s">
        <v>341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470" t="s">
        <v>342</v>
      </c>
      <c r="BW4" s="470"/>
      <c r="BX4" s="470"/>
      <c r="BY4" s="470"/>
      <c r="BZ4" s="470"/>
      <c r="CA4" s="470"/>
      <c r="CB4" s="470"/>
      <c r="CC4" s="470"/>
      <c r="CD4" s="470"/>
      <c r="CE4" s="470"/>
      <c r="CF4" s="470"/>
      <c r="CG4" s="470"/>
      <c r="CH4" s="470"/>
      <c r="CI4" s="470"/>
      <c r="CJ4" s="470"/>
      <c r="CK4" s="470"/>
      <c r="CL4" s="470"/>
      <c r="CM4" s="470"/>
      <c r="CN4" s="470"/>
      <c r="CO4" s="361" t="s">
        <v>343</v>
      </c>
      <c r="CP4" s="361"/>
      <c r="CQ4" s="361"/>
      <c r="CR4" s="361"/>
      <c r="CS4" s="361"/>
      <c r="CT4" s="361"/>
      <c r="CU4" s="361"/>
      <c r="CV4" s="361"/>
      <c r="CW4" s="471" t="s">
        <v>389</v>
      </c>
      <c r="CX4" s="471"/>
      <c r="CY4" s="471"/>
      <c r="CZ4" s="471"/>
      <c r="DA4" s="471"/>
      <c r="DB4" s="471"/>
      <c r="DC4" s="471"/>
      <c r="DD4" s="471"/>
      <c r="DE4" s="471"/>
      <c r="DF4" s="471"/>
      <c r="DG4" s="471"/>
      <c r="DH4" s="206" t="s">
        <v>344</v>
      </c>
      <c r="DI4" s="269"/>
      <c r="DJ4" s="269"/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69"/>
    </row>
    <row r="5" spans="1:182" s="206" customFormat="1" ht="9" customHeight="1" x14ac:dyDescent="0.25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182" s="206" customFormat="1" ht="15.75" customHeight="1" x14ac:dyDescent="0.2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AP6" s="362" t="s">
        <v>253</v>
      </c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BX6" s="362"/>
      <c r="BY6" s="362"/>
      <c r="BZ6" s="362"/>
      <c r="CA6" s="362"/>
      <c r="CB6" s="362"/>
      <c r="CC6" s="362"/>
      <c r="CD6" s="362"/>
      <c r="CE6" s="362"/>
      <c r="CF6" s="362"/>
      <c r="CG6" s="362"/>
      <c r="CH6" s="362"/>
      <c r="CI6" s="362"/>
      <c r="CJ6" s="362"/>
      <c r="CK6" s="362"/>
      <c r="CL6" s="362"/>
      <c r="CM6" s="362"/>
      <c r="CN6" s="362"/>
      <c r="CO6" s="362"/>
      <c r="CP6" s="362"/>
      <c r="CQ6" s="362"/>
      <c r="CR6" s="362"/>
      <c r="CS6" s="362"/>
      <c r="CT6" s="362"/>
      <c r="CU6" s="362"/>
      <c r="CV6" s="362"/>
      <c r="CW6" s="362"/>
      <c r="CX6" s="362"/>
      <c r="CY6" s="362"/>
      <c r="CZ6" s="362"/>
      <c r="DA6" s="362"/>
      <c r="DB6" s="362"/>
      <c r="DC6" s="362"/>
      <c r="DD6" s="362"/>
      <c r="DE6" s="362"/>
      <c r="DF6" s="362"/>
      <c r="DG6" s="362"/>
      <c r="DH6" s="362"/>
      <c r="DI6" s="362"/>
      <c r="DJ6" s="362"/>
      <c r="DK6" s="362"/>
      <c r="DL6" s="362"/>
      <c r="DM6" s="362"/>
      <c r="DN6" s="362"/>
      <c r="DO6" s="362"/>
      <c r="DP6" s="362"/>
      <c r="DQ6" s="362"/>
      <c r="DR6" s="362"/>
      <c r="DS6" s="362"/>
      <c r="DT6" s="362"/>
      <c r="DU6" s="362"/>
      <c r="DV6" s="362"/>
    </row>
    <row r="7" spans="1:182" s="206" customFormat="1" ht="13.5" customHeight="1" x14ac:dyDescent="0.25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AP7" s="363" t="s">
        <v>345</v>
      </c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3"/>
      <c r="CW7" s="363"/>
      <c r="CX7" s="363"/>
      <c r="CY7" s="363"/>
      <c r="CZ7" s="363"/>
      <c r="DA7" s="363"/>
      <c r="DB7" s="363"/>
      <c r="DC7" s="363"/>
      <c r="DD7" s="363"/>
      <c r="DE7" s="363"/>
      <c r="DF7" s="363"/>
      <c r="DG7" s="363"/>
      <c r="DH7" s="363"/>
      <c r="DI7" s="363"/>
      <c r="DJ7" s="363"/>
      <c r="DK7" s="363"/>
      <c r="DL7" s="363"/>
      <c r="DM7" s="363"/>
      <c r="DN7" s="363"/>
      <c r="DO7" s="363"/>
      <c r="DP7" s="363"/>
      <c r="DQ7" s="363"/>
      <c r="DR7" s="363"/>
      <c r="DS7" s="363"/>
      <c r="DT7" s="363"/>
      <c r="DU7" s="363"/>
      <c r="DV7" s="363"/>
    </row>
    <row r="8" spans="1:182" s="206" customFormat="1" ht="8.25" customHeight="1" x14ac:dyDescent="0.25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</row>
    <row r="9" spans="1:182" s="213" customFormat="1" ht="15" customHeight="1" x14ac:dyDescent="0.2">
      <c r="A9" s="472" t="s">
        <v>346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473"/>
      <c r="AT9" s="473"/>
      <c r="AU9" s="473"/>
      <c r="AV9" s="473"/>
      <c r="AW9" s="473"/>
      <c r="AX9" s="473"/>
      <c r="AY9" s="473"/>
      <c r="AZ9" s="473"/>
      <c r="BA9" s="473"/>
      <c r="BB9" s="473"/>
      <c r="BC9" s="473"/>
      <c r="BD9" s="474"/>
      <c r="BE9" s="472" t="s">
        <v>347</v>
      </c>
      <c r="BF9" s="473"/>
      <c r="BG9" s="473"/>
      <c r="BH9" s="473"/>
      <c r="BI9" s="473"/>
      <c r="BJ9" s="473"/>
      <c r="BK9" s="473"/>
      <c r="BL9" s="473"/>
      <c r="BM9" s="473"/>
      <c r="BN9" s="473"/>
      <c r="BO9" s="473"/>
      <c r="BP9" s="473"/>
      <c r="BQ9" s="473"/>
      <c r="BR9" s="473"/>
      <c r="BS9" s="473"/>
      <c r="BT9" s="473"/>
      <c r="BU9" s="473"/>
      <c r="BV9" s="473"/>
      <c r="BW9" s="473"/>
      <c r="BX9" s="473"/>
      <c r="BY9" s="473"/>
      <c r="BZ9" s="473"/>
      <c r="CA9" s="473"/>
      <c r="CB9" s="473"/>
      <c r="CC9" s="473"/>
      <c r="CD9" s="473"/>
      <c r="CE9" s="473"/>
      <c r="CF9" s="473"/>
      <c r="CG9" s="473"/>
      <c r="CH9" s="473"/>
      <c r="CI9" s="473"/>
      <c r="CJ9" s="473"/>
      <c r="CK9" s="473"/>
      <c r="CL9" s="473"/>
      <c r="CM9" s="473"/>
      <c r="CN9" s="473"/>
      <c r="CO9" s="473"/>
      <c r="CP9" s="473"/>
      <c r="CQ9" s="473"/>
      <c r="CR9" s="473"/>
      <c r="CS9" s="473"/>
      <c r="CT9" s="473"/>
      <c r="CU9" s="473"/>
      <c r="CV9" s="473"/>
      <c r="CW9" s="473"/>
      <c r="CX9" s="473"/>
      <c r="CY9" s="473"/>
      <c r="CZ9" s="473"/>
      <c r="DA9" s="473"/>
      <c r="DB9" s="473"/>
      <c r="DC9" s="473"/>
      <c r="DD9" s="473"/>
      <c r="DE9" s="473"/>
      <c r="DF9" s="473"/>
      <c r="DG9" s="473"/>
      <c r="DH9" s="473"/>
      <c r="DI9" s="473"/>
      <c r="DJ9" s="473"/>
      <c r="DK9" s="473"/>
      <c r="DL9" s="473"/>
      <c r="DM9" s="473"/>
      <c r="DN9" s="473"/>
      <c r="DO9" s="473"/>
      <c r="DP9" s="473"/>
      <c r="DQ9" s="473"/>
      <c r="DR9" s="473"/>
      <c r="DS9" s="473"/>
      <c r="DT9" s="473"/>
      <c r="DU9" s="473"/>
      <c r="DV9" s="473"/>
      <c r="DW9" s="473"/>
      <c r="DX9" s="473"/>
      <c r="DY9" s="473"/>
      <c r="DZ9" s="473"/>
      <c r="EA9" s="473"/>
      <c r="EB9" s="473"/>
      <c r="EC9" s="473"/>
      <c r="ED9" s="473"/>
      <c r="EE9" s="473"/>
      <c r="EF9" s="473"/>
      <c r="EG9" s="473"/>
      <c r="EH9" s="473"/>
      <c r="EI9" s="474"/>
      <c r="EJ9" s="443" t="s">
        <v>348</v>
      </c>
      <c r="EK9" s="444"/>
      <c r="EL9" s="444"/>
      <c r="EM9" s="444"/>
      <c r="EN9" s="444"/>
      <c r="EO9" s="445"/>
      <c r="EP9" s="455" t="s">
        <v>349</v>
      </c>
      <c r="EQ9" s="456"/>
      <c r="ER9" s="456"/>
      <c r="ES9" s="456"/>
      <c r="ET9" s="456"/>
      <c r="EU9" s="456"/>
      <c r="EV9" s="456"/>
      <c r="EW9" s="456"/>
      <c r="EX9" s="456"/>
      <c r="EY9" s="456"/>
      <c r="EZ9" s="456"/>
      <c r="FA9" s="456"/>
      <c r="FB9" s="456"/>
      <c r="FC9" s="456"/>
      <c r="FD9" s="456"/>
      <c r="FE9" s="457"/>
      <c r="FF9" s="452" t="s">
        <v>350</v>
      </c>
      <c r="FG9" s="453"/>
      <c r="FH9" s="453"/>
      <c r="FI9" s="453"/>
      <c r="FJ9" s="453"/>
      <c r="FK9" s="454"/>
    </row>
    <row r="10" spans="1:182" s="213" customFormat="1" ht="69" customHeight="1" x14ac:dyDescent="0.2">
      <c r="A10" s="443" t="s">
        <v>351</v>
      </c>
      <c r="B10" s="444"/>
      <c r="C10" s="444"/>
      <c r="D10" s="444"/>
      <c r="E10" s="444"/>
      <c r="F10" s="445"/>
      <c r="G10" s="443" t="s">
        <v>352</v>
      </c>
      <c r="H10" s="444"/>
      <c r="I10" s="444"/>
      <c r="J10" s="444"/>
      <c r="K10" s="444"/>
      <c r="L10" s="445"/>
      <c r="M10" s="443" t="s">
        <v>353</v>
      </c>
      <c r="N10" s="444"/>
      <c r="O10" s="444"/>
      <c r="P10" s="444"/>
      <c r="Q10" s="444"/>
      <c r="R10" s="445"/>
      <c r="S10" s="443" t="s">
        <v>354</v>
      </c>
      <c r="T10" s="444"/>
      <c r="U10" s="444"/>
      <c r="V10" s="444"/>
      <c r="W10" s="444"/>
      <c r="X10" s="444"/>
      <c r="Y10" s="444"/>
      <c r="Z10" s="445"/>
      <c r="AA10" s="443" t="s">
        <v>355</v>
      </c>
      <c r="AB10" s="444"/>
      <c r="AC10" s="444"/>
      <c r="AD10" s="444"/>
      <c r="AE10" s="444"/>
      <c r="AF10" s="445"/>
      <c r="AG10" s="443" t="s">
        <v>356</v>
      </c>
      <c r="AH10" s="444"/>
      <c r="AI10" s="444"/>
      <c r="AJ10" s="444"/>
      <c r="AK10" s="444"/>
      <c r="AL10" s="445"/>
      <c r="AM10" s="443" t="s">
        <v>357</v>
      </c>
      <c r="AN10" s="444"/>
      <c r="AO10" s="444"/>
      <c r="AP10" s="444"/>
      <c r="AQ10" s="444"/>
      <c r="AR10" s="445"/>
      <c r="AS10" s="443" t="s">
        <v>358</v>
      </c>
      <c r="AT10" s="444"/>
      <c r="AU10" s="444"/>
      <c r="AV10" s="444"/>
      <c r="AW10" s="444"/>
      <c r="AX10" s="445"/>
      <c r="AY10" s="443" t="s">
        <v>204</v>
      </c>
      <c r="AZ10" s="444"/>
      <c r="BA10" s="444"/>
      <c r="BB10" s="444"/>
      <c r="BC10" s="444"/>
      <c r="BD10" s="445"/>
      <c r="BE10" s="443" t="s">
        <v>359</v>
      </c>
      <c r="BF10" s="444"/>
      <c r="BG10" s="444"/>
      <c r="BH10" s="444"/>
      <c r="BI10" s="444"/>
      <c r="BJ10" s="444"/>
      <c r="BK10" s="445"/>
      <c r="BL10" s="443" t="s">
        <v>360</v>
      </c>
      <c r="BM10" s="444"/>
      <c r="BN10" s="444"/>
      <c r="BO10" s="444"/>
      <c r="BP10" s="444"/>
      <c r="BQ10" s="444"/>
      <c r="BR10" s="445"/>
      <c r="BS10" s="443" t="s">
        <v>361</v>
      </c>
      <c r="BT10" s="444"/>
      <c r="BU10" s="444"/>
      <c r="BV10" s="444"/>
      <c r="BW10" s="444"/>
      <c r="BX10" s="444"/>
      <c r="BY10" s="445"/>
      <c r="BZ10" s="467" t="s">
        <v>362</v>
      </c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9"/>
      <c r="EB10" s="443" t="s">
        <v>363</v>
      </c>
      <c r="EC10" s="444"/>
      <c r="ED10" s="444"/>
      <c r="EE10" s="444"/>
      <c r="EF10" s="444"/>
      <c r="EG10" s="444"/>
      <c r="EH10" s="444"/>
      <c r="EI10" s="445"/>
      <c r="EJ10" s="449"/>
      <c r="EK10" s="450"/>
      <c r="EL10" s="450"/>
      <c r="EM10" s="450"/>
      <c r="EN10" s="450"/>
      <c r="EO10" s="451"/>
      <c r="EP10" s="458"/>
      <c r="EQ10" s="459"/>
      <c r="ER10" s="459"/>
      <c r="ES10" s="459"/>
      <c r="ET10" s="459"/>
      <c r="EU10" s="459"/>
      <c r="EV10" s="459"/>
      <c r="EW10" s="459"/>
      <c r="EX10" s="459"/>
      <c r="EY10" s="459"/>
      <c r="EZ10" s="459"/>
      <c r="FA10" s="459"/>
      <c r="FB10" s="459"/>
      <c r="FC10" s="459"/>
      <c r="FD10" s="459"/>
      <c r="FE10" s="460"/>
      <c r="FF10" s="461"/>
      <c r="FG10" s="462"/>
      <c r="FH10" s="462"/>
      <c r="FI10" s="462"/>
      <c r="FJ10" s="462"/>
      <c r="FK10" s="463"/>
    </row>
    <row r="11" spans="1:182" s="213" customFormat="1" ht="73.5" customHeight="1" x14ac:dyDescent="0.2">
      <c r="A11" s="449"/>
      <c r="B11" s="450"/>
      <c r="C11" s="450"/>
      <c r="D11" s="450"/>
      <c r="E11" s="450"/>
      <c r="F11" s="451"/>
      <c r="G11" s="449"/>
      <c r="H11" s="450"/>
      <c r="I11" s="450"/>
      <c r="J11" s="450"/>
      <c r="K11" s="450"/>
      <c r="L11" s="451"/>
      <c r="M11" s="449"/>
      <c r="N11" s="450"/>
      <c r="O11" s="450"/>
      <c r="P11" s="450"/>
      <c r="Q11" s="450"/>
      <c r="R11" s="451"/>
      <c r="S11" s="449"/>
      <c r="T11" s="450"/>
      <c r="U11" s="450"/>
      <c r="V11" s="450"/>
      <c r="W11" s="450"/>
      <c r="X11" s="450"/>
      <c r="Y11" s="450"/>
      <c r="Z11" s="451"/>
      <c r="AA11" s="449"/>
      <c r="AB11" s="450"/>
      <c r="AC11" s="450"/>
      <c r="AD11" s="450"/>
      <c r="AE11" s="450"/>
      <c r="AF11" s="451"/>
      <c r="AG11" s="449"/>
      <c r="AH11" s="450"/>
      <c r="AI11" s="450"/>
      <c r="AJ11" s="450"/>
      <c r="AK11" s="450"/>
      <c r="AL11" s="451"/>
      <c r="AM11" s="449"/>
      <c r="AN11" s="450"/>
      <c r="AO11" s="450"/>
      <c r="AP11" s="450"/>
      <c r="AQ11" s="450"/>
      <c r="AR11" s="451"/>
      <c r="AS11" s="449"/>
      <c r="AT11" s="450"/>
      <c r="AU11" s="450"/>
      <c r="AV11" s="450"/>
      <c r="AW11" s="450"/>
      <c r="AX11" s="451"/>
      <c r="AY11" s="449"/>
      <c r="AZ11" s="450"/>
      <c r="BA11" s="450"/>
      <c r="BB11" s="450"/>
      <c r="BC11" s="450"/>
      <c r="BD11" s="451"/>
      <c r="BE11" s="449"/>
      <c r="BF11" s="450"/>
      <c r="BG11" s="450"/>
      <c r="BH11" s="450"/>
      <c r="BI11" s="450"/>
      <c r="BJ11" s="450"/>
      <c r="BK11" s="451"/>
      <c r="BL11" s="449"/>
      <c r="BM11" s="450"/>
      <c r="BN11" s="450"/>
      <c r="BO11" s="450"/>
      <c r="BP11" s="450"/>
      <c r="BQ11" s="450"/>
      <c r="BR11" s="451"/>
      <c r="BS11" s="449"/>
      <c r="BT11" s="450"/>
      <c r="BU11" s="450"/>
      <c r="BV11" s="450"/>
      <c r="BW11" s="450"/>
      <c r="BX11" s="450"/>
      <c r="BY11" s="451"/>
      <c r="BZ11" s="449" t="s">
        <v>364</v>
      </c>
      <c r="CA11" s="450"/>
      <c r="CB11" s="450"/>
      <c r="CC11" s="450"/>
      <c r="CD11" s="450"/>
      <c r="CE11" s="451"/>
      <c r="CF11" s="467" t="s">
        <v>365</v>
      </c>
      <c r="CG11" s="468"/>
      <c r="CH11" s="468"/>
      <c r="CI11" s="468"/>
      <c r="CJ11" s="468"/>
      <c r="CK11" s="468"/>
      <c r="CL11" s="468"/>
      <c r="CM11" s="468"/>
      <c r="CN11" s="468"/>
      <c r="CO11" s="468"/>
      <c r="CP11" s="468"/>
      <c r="CQ11" s="468"/>
      <c r="CR11" s="468"/>
      <c r="CS11" s="468"/>
      <c r="CT11" s="468"/>
      <c r="CU11" s="468"/>
      <c r="CV11" s="468"/>
      <c r="CW11" s="469"/>
      <c r="CX11" s="467" t="s">
        <v>366</v>
      </c>
      <c r="CY11" s="468"/>
      <c r="CZ11" s="468"/>
      <c r="DA11" s="468"/>
      <c r="DB11" s="468"/>
      <c r="DC11" s="468"/>
      <c r="DD11" s="468"/>
      <c r="DE11" s="468"/>
      <c r="DF11" s="468"/>
      <c r="DG11" s="468"/>
      <c r="DH11" s="468"/>
      <c r="DI11" s="468"/>
      <c r="DJ11" s="468"/>
      <c r="DK11" s="468"/>
      <c r="DL11" s="468"/>
      <c r="DM11" s="468"/>
      <c r="DN11" s="468"/>
      <c r="DO11" s="468"/>
      <c r="DP11" s="468"/>
      <c r="DQ11" s="468"/>
      <c r="DR11" s="468"/>
      <c r="DS11" s="468"/>
      <c r="DT11" s="468"/>
      <c r="DU11" s="469"/>
      <c r="DV11" s="449" t="s">
        <v>367</v>
      </c>
      <c r="DW11" s="450"/>
      <c r="DX11" s="450"/>
      <c r="DY11" s="450"/>
      <c r="DZ11" s="450"/>
      <c r="EA11" s="451"/>
      <c r="EB11" s="449"/>
      <c r="EC11" s="450"/>
      <c r="ED11" s="450"/>
      <c r="EE11" s="450"/>
      <c r="EF11" s="450"/>
      <c r="EG11" s="450"/>
      <c r="EH11" s="450"/>
      <c r="EI11" s="451"/>
      <c r="EJ11" s="449"/>
      <c r="EK11" s="450"/>
      <c r="EL11" s="450"/>
      <c r="EM11" s="450"/>
      <c r="EN11" s="450"/>
      <c r="EO11" s="451"/>
      <c r="EP11" s="443" t="s">
        <v>368</v>
      </c>
      <c r="EQ11" s="444"/>
      <c r="ER11" s="444"/>
      <c r="ES11" s="444"/>
      <c r="ET11" s="444"/>
      <c r="EU11" s="445"/>
      <c r="EV11" s="449" t="s">
        <v>369</v>
      </c>
      <c r="EW11" s="450"/>
      <c r="EX11" s="450"/>
      <c r="EY11" s="450"/>
      <c r="EZ11" s="451"/>
      <c r="FA11" s="449" t="s">
        <v>370</v>
      </c>
      <c r="FB11" s="450"/>
      <c r="FC11" s="450"/>
      <c r="FD11" s="450"/>
      <c r="FE11" s="451"/>
      <c r="FF11" s="461"/>
      <c r="FG11" s="462"/>
      <c r="FH11" s="462"/>
      <c r="FI11" s="462"/>
      <c r="FJ11" s="462"/>
      <c r="FK11" s="463"/>
    </row>
    <row r="12" spans="1:182" s="213" customFormat="1" ht="249" customHeight="1" x14ac:dyDescent="0.2">
      <c r="A12" s="449"/>
      <c r="B12" s="450"/>
      <c r="C12" s="450"/>
      <c r="D12" s="450"/>
      <c r="E12" s="450"/>
      <c r="F12" s="451"/>
      <c r="G12" s="449"/>
      <c r="H12" s="450"/>
      <c r="I12" s="450"/>
      <c r="J12" s="450"/>
      <c r="K12" s="450"/>
      <c r="L12" s="451"/>
      <c r="M12" s="449"/>
      <c r="N12" s="450"/>
      <c r="O12" s="450"/>
      <c r="P12" s="450"/>
      <c r="Q12" s="450"/>
      <c r="R12" s="451"/>
      <c r="S12" s="449"/>
      <c r="T12" s="450"/>
      <c r="U12" s="450"/>
      <c r="V12" s="450"/>
      <c r="W12" s="450"/>
      <c r="X12" s="450"/>
      <c r="Y12" s="450"/>
      <c r="Z12" s="451"/>
      <c r="AA12" s="449"/>
      <c r="AB12" s="450"/>
      <c r="AC12" s="450"/>
      <c r="AD12" s="450"/>
      <c r="AE12" s="450"/>
      <c r="AF12" s="451"/>
      <c r="AG12" s="449"/>
      <c r="AH12" s="450"/>
      <c r="AI12" s="450"/>
      <c r="AJ12" s="450"/>
      <c r="AK12" s="450"/>
      <c r="AL12" s="451"/>
      <c r="AM12" s="449"/>
      <c r="AN12" s="450"/>
      <c r="AO12" s="450"/>
      <c r="AP12" s="450"/>
      <c r="AQ12" s="450"/>
      <c r="AR12" s="451"/>
      <c r="AS12" s="449"/>
      <c r="AT12" s="450"/>
      <c r="AU12" s="450"/>
      <c r="AV12" s="450"/>
      <c r="AW12" s="450"/>
      <c r="AX12" s="451"/>
      <c r="AY12" s="449"/>
      <c r="AZ12" s="450"/>
      <c r="BA12" s="450"/>
      <c r="BB12" s="450"/>
      <c r="BC12" s="450"/>
      <c r="BD12" s="451"/>
      <c r="BE12" s="449"/>
      <c r="BF12" s="450"/>
      <c r="BG12" s="450"/>
      <c r="BH12" s="450"/>
      <c r="BI12" s="450"/>
      <c r="BJ12" s="450"/>
      <c r="BK12" s="451"/>
      <c r="BL12" s="449"/>
      <c r="BM12" s="450"/>
      <c r="BN12" s="450"/>
      <c r="BO12" s="450"/>
      <c r="BP12" s="450"/>
      <c r="BQ12" s="450"/>
      <c r="BR12" s="451"/>
      <c r="BS12" s="449"/>
      <c r="BT12" s="450"/>
      <c r="BU12" s="450"/>
      <c r="BV12" s="450"/>
      <c r="BW12" s="450"/>
      <c r="BX12" s="450"/>
      <c r="BY12" s="451"/>
      <c r="BZ12" s="449"/>
      <c r="CA12" s="450"/>
      <c r="CB12" s="450"/>
      <c r="CC12" s="450"/>
      <c r="CD12" s="450"/>
      <c r="CE12" s="451"/>
      <c r="CF12" s="452" t="s">
        <v>371</v>
      </c>
      <c r="CG12" s="453"/>
      <c r="CH12" s="453"/>
      <c r="CI12" s="453"/>
      <c r="CJ12" s="453"/>
      <c r="CK12" s="454"/>
      <c r="CL12" s="452" t="s">
        <v>372</v>
      </c>
      <c r="CM12" s="453"/>
      <c r="CN12" s="453"/>
      <c r="CO12" s="453"/>
      <c r="CP12" s="453"/>
      <c r="CQ12" s="454"/>
      <c r="CR12" s="452" t="s">
        <v>373</v>
      </c>
      <c r="CS12" s="453"/>
      <c r="CT12" s="453"/>
      <c r="CU12" s="453"/>
      <c r="CV12" s="453"/>
      <c r="CW12" s="454"/>
      <c r="CX12" s="452" t="s">
        <v>374</v>
      </c>
      <c r="CY12" s="453"/>
      <c r="CZ12" s="453"/>
      <c r="DA12" s="453"/>
      <c r="DB12" s="453"/>
      <c r="DC12" s="454"/>
      <c r="DD12" s="452" t="s">
        <v>375</v>
      </c>
      <c r="DE12" s="453"/>
      <c r="DF12" s="453"/>
      <c r="DG12" s="453"/>
      <c r="DH12" s="453"/>
      <c r="DI12" s="454"/>
      <c r="DJ12" s="452" t="s">
        <v>376</v>
      </c>
      <c r="DK12" s="453"/>
      <c r="DL12" s="453"/>
      <c r="DM12" s="453"/>
      <c r="DN12" s="453"/>
      <c r="DO12" s="454"/>
      <c r="DP12" s="452" t="s">
        <v>377</v>
      </c>
      <c r="DQ12" s="453"/>
      <c r="DR12" s="453"/>
      <c r="DS12" s="453"/>
      <c r="DT12" s="453"/>
      <c r="DU12" s="454"/>
      <c r="DV12" s="449"/>
      <c r="DW12" s="450"/>
      <c r="DX12" s="450"/>
      <c r="DY12" s="450"/>
      <c r="DZ12" s="450"/>
      <c r="EA12" s="451"/>
      <c r="EB12" s="449"/>
      <c r="EC12" s="450"/>
      <c r="ED12" s="450"/>
      <c r="EE12" s="450"/>
      <c r="EF12" s="450"/>
      <c r="EG12" s="450"/>
      <c r="EH12" s="450"/>
      <c r="EI12" s="451"/>
      <c r="EJ12" s="446"/>
      <c r="EK12" s="447"/>
      <c r="EL12" s="447"/>
      <c r="EM12" s="447"/>
      <c r="EN12" s="447"/>
      <c r="EO12" s="448"/>
      <c r="EP12" s="446"/>
      <c r="EQ12" s="447"/>
      <c r="ER12" s="447"/>
      <c r="ES12" s="447"/>
      <c r="ET12" s="447"/>
      <c r="EU12" s="448"/>
      <c r="EV12" s="449"/>
      <c r="EW12" s="450"/>
      <c r="EX12" s="450"/>
      <c r="EY12" s="450"/>
      <c r="EZ12" s="451"/>
      <c r="FA12" s="449"/>
      <c r="FB12" s="450"/>
      <c r="FC12" s="450"/>
      <c r="FD12" s="450"/>
      <c r="FE12" s="451"/>
      <c r="FF12" s="464"/>
      <c r="FG12" s="465"/>
      <c r="FH12" s="465"/>
      <c r="FI12" s="465"/>
      <c r="FJ12" s="465"/>
      <c r="FK12" s="466"/>
    </row>
    <row r="13" spans="1:182" s="213" customFormat="1" ht="11.25" customHeight="1" x14ac:dyDescent="0.2">
      <c r="A13" s="442">
        <v>1</v>
      </c>
      <c r="B13" s="442"/>
      <c r="C13" s="442"/>
      <c r="D13" s="442"/>
      <c r="E13" s="442"/>
      <c r="F13" s="442"/>
      <c r="G13" s="442">
        <v>2</v>
      </c>
      <c r="H13" s="442"/>
      <c r="I13" s="442"/>
      <c r="J13" s="442"/>
      <c r="K13" s="442"/>
      <c r="L13" s="442"/>
      <c r="M13" s="442">
        <v>3</v>
      </c>
      <c r="N13" s="442"/>
      <c r="O13" s="442"/>
      <c r="P13" s="442"/>
      <c r="Q13" s="442"/>
      <c r="R13" s="442"/>
      <c r="S13" s="442">
        <v>4</v>
      </c>
      <c r="T13" s="442"/>
      <c r="U13" s="442"/>
      <c r="V13" s="442"/>
      <c r="W13" s="442"/>
      <c r="X13" s="442"/>
      <c r="Y13" s="442"/>
      <c r="Z13" s="442"/>
      <c r="AA13" s="442">
        <v>5</v>
      </c>
      <c r="AB13" s="442"/>
      <c r="AC13" s="442"/>
      <c r="AD13" s="442"/>
      <c r="AE13" s="442"/>
      <c r="AF13" s="442"/>
      <c r="AG13" s="442">
        <v>6</v>
      </c>
      <c r="AH13" s="442"/>
      <c r="AI13" s="442"/>
      <c r="AJ13" s="442"/>
      <c r="AK13" s="442"/>
      <c r="AL13" s="442"/>
      <c r="AM13" s="442">
        <v>7</v>
      </c>
      <c r="AN13" s="442"/>
      <c r="AO13" s="442"/>
      <c r="AP13" s="442"/>
      <c r="AQ13" s="442"/>
      <c r="AR13" s="442"/>
      <c r="AS13" s="442">
        <v>8</v>
      </c>
      <c r="AT13" s="442"/>
      <c r="AU13" s="442"/>
      <c r="AV13" s="442"/>
      <c r="AW13" s="442"/>
      <c r="AX13" s="442"/>
      <c r="AY13" s="442">
        <v>9</v>
      </c>
      <c r="AZ13" s="442"/>
      <c r="BA13" s="442"/>
      <c r="BB13" s="442"/>
      <c r="BC13" s="442"/>
      <c r="BD13" s="442"/>
      <c r="BE13" s="442">
        <v>10</v>
      </c>
      <c r="BF13" s="442"/>
      <c r="BG13" s="442"/>
      <c r="BH13" s="442"/>
      <c r="BI13" s="442"/>
      <c r="BJ13" s="442"/>
      <c r="BK13" s="442"/>
      <c r="BL13" s="442">
        <v>11</v>
      </c>
      <c r="BM13" s="442"/>
      <c r="BN13" s="442"/>
      <c r="BO13" s="442"/>
      <c r="BP13" s="442"/>
      <c r="BQ13" s="442"/>
      <c r="BR13" s="442"/>
      <c r="BS13" s="442">
        <v>12</v>
      </c>
      <c r="BT13" s="442"/>
      <c r="BU13" s="442"/>
      <c r="BV13" s="442"/>
      <c r="BW13" s="442"/>
      <c r="BX13" s="442"/>
      <c r="BY13" s="442"/>
      <c r="BZ13" s="442">
        <v>13</v>
      </c>
      <c r="CA13" s="442"/>
      <c r="CB13" s="442"/>
      <c r="CC13" s="442"/>
      <c r="CD13" s="442"/>
      <c r="CE13" s="442"/>
      <c r="CF13" s="442">
        <v>14</v>
      </c>
      <c r="CG13" s="442"/>
      <c r="CH13" s="442"/>
      <c r="CI13" s="442"/>
      <c r="CJ13" s="442"/>
      <c r="CK13" s="442"/>
      <c r="CL13" s="442">
        <v>15</v>
      </c>
      <c r="CM13" s="442"/>
      <c r="CN13" s="442"/>
      <c r="CO13" s="442"/>
      <c r="CP13" s="442"/>
      <c r="CQ13" s="442"/>
      <c r="CR13" s="442">
        <v>16</v>
      </c>
      <c r="CS13" s="442"/>
      <c r="CT13" s="442"/>
      <c r="CU13" s="442"/>
      <c r="CV13" s="442"/>
      <c r="CW13" s="442"/>
      <c r="CX13" s="442">
        <v>17</v>
      </c>
      <c r="CY13" s="442"/>
      <c r="CZ13" s="442"/>
      <c r="DA13" s="442"/>
      <c r="DB13" s="442"/>
      <c r="DC13" s="442"/>
      <c r="DD13" s="442">
        <v>18</v>
      </c>
      <c r="DE13" s="442"/>
      <c r="DF13" s="442"/>
      <c r="DG13" s="442"/>
      <c r="DH13" s="442"/>
      <c r="DI13" s="442"/>
      <c r="DJ13" s="442">
        <v>19</v>
      </c>
      <c r="DK13" s="442"/>
      <c r="DL13" s="442"/>
      <c r="DM13" s="442"/>
      <c r="DN13" s="442"/>
      <c r="DO13" s="442"/>
      <c r="DP13" s="442">
        <v>20</v>
      </c>
      <c r="DQ13" s="442"/>
      <c r="DR13" s="442"/>
      <c r="DS13" s="442"/>
      <c r="DT13" s="442"/>
      <c r="DU13" s="442"/>
      <c r="DV13" s="442">
        <v>21</v>
      </c>
      <c r="DW13" s="442"/>
      <c r="DX13" s="442"/>
      <c r="DY13" s="442"/>
      <c r="DZ13" s="442"/>
      <c r="EA13" s="442"/>
      <c r="EB13" s="442">
        <v>22</v>
      </c>
      <c r="EC13" s="442"/>
      <c r="ED13" s="442"/>
      <c r="EE13" s="442"/>
      <c r="EF13" s="442"/>
      <c r="EG13" s="442"/>
      <c r="EH13" s="442"/>
      <c r="EI13" s="442"/>
      <c r="EJ13" s="442">
        <v>23</v>
      </c>
      <c r="EK13" s="442"/>
      <c r="EL13" s="442"/>
      <c r="EM13" s="442"/>
      <c r="EN13" s="442"/>
      <c r="EO13" s="442"/>
      <c r="EP13" s="442">
        <v>24</v>
      </c>
      <c r="EQ13" s="442"/>
      <c r="ER13" s="442"/>
      <c r="ES13" s="442"/>
      <c r="ET13" s="442"/>
      <c r="EU13" s="442"/>
      <c r="EV13" s="442">
        <v>25</v>
      </c>
      <c r="EW13" s="442"/>
      <c r="EX13" s="442"/>
      <c r="EY13" s="442"/>
      <c r="EZ13" s="442"/>
      <c r="FA13" s="442">
        <v>26</v>
      </c>
      <c r="FB13" s="442"/>
      <c r="FC13" s="442"/>
      <c r="FD13" s="442"/>
      <c r="FE13" s="442"/>
      <c r="FF13" s="442">
        <v>27</v>
      </c>
      <c r="FG13" s="442"/>
      <c r="FH13" s="442"/>
      <c r="FI13" s="442"/>
      <c r="FJ13" s="442"/>
      <c r="FK13" s="442"/>
    </row>
    <row r="14" spans="1:182" s="246" customFormat="1" ht="48" customHeight="1" x14ac:dyDescent="0.2">
      <c r="A14" s="432" t="s">
        <v>282</v>
      </c>
      <c r="B14" s="432"/>
      <c r="C14" s="432"/>
      <c r="D14" s="432"/>
      <c r="E14" s="432"/>
      <c r="F14" s="432"/>
      <c r="G14" s="435" t="s">
        <v>390</v>
      </c>
      <c r="H14" s="435"/>
      <c r="I14" s="435"/>
      <c r="J14" s="435"/>
      <c r="K14" s="435"/>
      <c r="L14" s="435"/>
      <c r="M14" s="435" t="s">
        <v>424</v>
      </c>
      <c r="N14" s="435"/>
      <c r="O14" s="435"/>
      <c r="P14" s="435"/>
      <c r="Q14" s="435"/>
      <c r="R14" s="435"/>
      <c r="S14" s="436" t="s">
        <v>425</v>
      </c>
      <c r="T14" s="437"/>
      <c r="U14" s="437"/>
      <c r="V14" s="437"/>
      <c r="W14" s="437"/>
      <c r="X14" s="437"/>
      <c r="Y14" s="437"/>
      <c r="Z14" s="438"/>
      <c r="AA14" s="435">
        <v>6</v>
      </c>
      <c r="AB14" s="435"/>
      <c r="AC14" s="435"/>
      <c r="AD14" s="435"/>
      <c r="AE14" s="435"/>
      <c r="AF14" s="435"/>
      <c r="AG14" s="439" t="s">
        <v>426</v>
      </c>
      <c r="AH14" s="440"/>
      <c r="AI14" s="440"/>
      <c r="AJ14" s="440"/>
      <c r="AK14" s="440"/>
      <c r="AL14" s="441"/>
      <c r="AM14" s="439" t="s">
        <v>427</v>
      </c>
      <c r="AN14" s="440"/>
      <c r="AO14" s="440"/>
      <c r="AP14" s="440"/>
      <c r="AQ14" s="440"/>
      <c r="AR14" s="441"/>
      <c r="AS14" s="433" t="s">
        <v>378</v>
      </c>
      <c r="AT14" s="433"/>
      <c r="AU14" s="433"/>
      <c r="AV14" s="433"/>
      <c r="AW14" s="433"/>
      <c r="AX14" s="433"/>
      <c r="AY14" s="430">
        <v>2.2000000000000002</v>
      </c>
      <c r="AZ14" s="430"/>
      <c r="BA14" s="430"/>
      <c r="BB14" s="430"/>
      <c r="BC14" s="430"/>
      <c r="BD14" s="430"/>
      <c r="BE14" s="434" t="s">
        <v>428</v>
      </c>
      <c r="BF14" s="434"/>
      <c r="BG14" s="434"/>
      <c r="BH14" s="434"/>
      <c r="BI14" s="434"/>
      <c r="BJ14" s="434"/>
      <c r="BK14" s="434"/>
      <c r="BL14" s="434">
        <v>0</v>
      </c>
      <c r="BM14" s="434"/>
      <c r="BN14" s="434"/>
      <c r="BO14" s="434"/>
      <c r="BP14" s="434"/>
      <c r="BQ14" s="434"/>
      <c r="BR14" s="434"/>
      <c r="BS14" s="434">
        <v>0</v>
      </c>
      <c r="BT14" s="434"/>
      <c r="BU14" s="434"/>
      <c r="BV14" s="434"/>
      <c r="BW14" s="434"/>
      <c r="BX14" s="434"/>
      <c r="BY14" s="434"/>
      <c r="BZ14" s="430">
        <v>30</v>
      </c>
      <c r="CA14" s="430"/>
      <c r="CB14" s="430"/>
      <c r="CC14" s="430"/>
      <c r="CD14" s="430"/>
      <c r="CE14" s="430"/>
      <c r="CF14" s="430">
        <v>0</v>
      </c>
      <c r="CG14" s="430"/>
      <c r="CH14" s="430"/>
      <c r="CI14" s="430"/>
      <c r="CJ14" s="430"/>
      <c r="CK14" s="430"/>
      <c r="CL14" s="430">
        <v>0</v>
      </c>
      <c r="CM14" s="430"/>
      <c r="CN14" s="430"/>
      <c r="CO14" s="430"/>
      <c r="CP14" s="430"/>
      <c r="CQ14" s="430"/>
      <c r="CR14" s="430">
        <v>30</v>
      </c>
      <c r="CS14" s="430"/>
      <c r="CT14" s="430"/>
      <c r="CU14" s="430"/>
      <c r="CV14" s="430"/>
      <c r="CW14" s="430"/>
      <c r="CX14" s="430">
        <v>0</v>
      </c>
      <c r="CY14" s="430"/>
      <c r="CZ14" s="430"/>
      <c r="DA14" s="430"/>
      <c r="DB14" s="430"/>
      <c r="DC14" s="430"/>
      <c r="DD14" s="430">
        <v>0</v>
      </c>
      <c r="DE14" s="430"/>
      <c r="DF14" s="430"/>
      <c r="DG14" s="430"/>
      <c r="DH14" s="430"/>
      <c r="DI14" s="430"/>
      <c r="DJ14" s="430">
        <v>0</v>
      </c>
      <c r="DK14" s="430"/>
      <c r="DL14" s="430"/>
      <c r="DM14" s="430"/>
      <c r="DN14" s="430"/>
      <c r="DO14" s="430"/>
      <c r="DP14" s="430">
        <v>30</v>
      </c>
      <c r="DQ14" s="430"/>
      <c r="DR14" s="430"/>
      <c r="DS14" s="430"/>
      <c r="DT14" s="430"/>
      <c r="DU14" s="430"/>
      <c r="DV14" s="430"/>
      <c r="DW14" s="430"/>
      <c r="DX14" s="430"/>
      <c r="DY14" s="430"/>
      <c r="DZ14" s="430"/>
      <c r="EA14" s="430"/>
      <c r="EB14" s="430">
        <v>450</v>
      </c>
      <c r="EC14" s="430"/>
      <c r="ED14" s="430"/>
      <c r="EE14" s="430"/>
      <c r="EF14" s="430"/>
      <c r="EG14" s="430"/>
      <c r="EH14" s="430"/>
      <c r="EI14" s="430"/>
      <c r="EJ14" s="430">
        <v>0</v>
      </c>
      <c r="EK14" s="430"/>
      <c r="EL14" s="430"/>
      <c r="EM14" s="430"/>
      <c r="EN14" s="430"/>
      <c r="EO14" s="430"/>
      <c r="EP14" s="431" t="s">
        <v>429</v>
      </c>
      <c r="EQ14" s="431"/>
      <c r="ER14" s="431"/>
      <c r="ES14" s="431"/>
      <c r="ET14" s="431"/>
      <c r="EU14" s="431"/>
      <c r="EV14" s="432" t="s">
        <v>430</v>
      </c>
      <c r="EW14" s="432"/>
      <c r="EX14" s="432"/>
      <c r="EY14" s="432"/>
      <c r="EZ14" s="432"/>
      <c r="FA14" s="432" t="s">
        <v>431</v>
      </c>
      <c r="FB14" s="432"/>
      <c r="FC14" s="432"/>
      <c r="FD14" s="432"/>
      <c r="FE14" s="432"/>
      <c r="FF14" s="430">
        <v>1</v>
      </c>
      <c r="FG14" s="430"/>
      <c r="FH14" s="430"/>
      <c r="FI14" s="430"/>
      <c r="FJ14" s="430"/>
      <c r="FK14" s="430"/>
      <c r="FZ14" s="246">
        <f>AY14*BZ14</f>
        <v>66</v>
      </c>
    </row>
    <row r="15" spans="1:182" s="246" customFormat="1" ht="47.25" customHeight="1" x14ac:dyDescent="0.2">
      <c r="A15" s="432" t="s">
        <v>205</v>
      </c>
      <c r="B15" s="432"/>
      <c r="C15" s="432"/>
      <c r="D15" s="432"/>
      <c r="E15" s="432"/>
      <c r="F15" s="432"/>
      <c r="G15" s="435" t="s">
        <v>390</v>
      </c>
      <c r="H15" s="435"/>
      <c r="I15" s="435"/>
      <c r="J15" s="435"/>
      <c r="K15" s="435"/>
      <c r="L15" s="435"/>
      <c r="M15" s="435" t="s">
        <v>424</v>
      </c>
      <c r="N15" s="435"/>
      <c r="O15" s="435"/>
      <c r="P15" s="435"/>
      <c r="Q15" s="435"/>
      <c r="R15" s="435"/>
      <c r="S15" s="436" t="s">
        <v>432</v>
      </c>
      <c r="T15" s="437"/>
      <c r="U15" s="437"/>
      <c r="V15" s="437"/>
      <c r="W15" s="437"/>
      <c r="X15" s="437"/>
      <c r="Y15" s="437"/>
      <c r="Z15" s="438"/>
      <c r="AA15" s="435">
        <v>0.4</v>
      </c>
      <c r="AB15" s="435"/>
      <c r="AC15" s="435"/>
      <c r="AD15" s="435"/>
      <c r="AE15" s="435"/>
      <c r="AF15" s="435"/>
      <c r="AG15" s="439" t="s">
        <v>433</v>
      </c>
      <c r="AH15" s="440"/>
      <c r="AI15" s="440"/>
      <c r="AJ15" s="440"/>
      <c r="AK15" s="440"/>
      <c r="AL15" s="441"/>
      <c r="AM15" s="439" t="s">
        <v>434</v>
      </c>
      <c r="AN15" s="440"/>
      <c r="AO15" s="440"/>
      <c r="AP15" s="440"/>
      <c r="AQ15" s="440"/>
      <c r="AR15" s="441"/>
      <c r="AS15" s="433" t="s">
        <v>378</v>
      </c>
      <c r="AT15" s="433"/>
      <c r="AU15" s="433"/>
      <c r="AV15" s="433"/>
      <c r="AW15" s="433"/>
      <c r="AX15" s="433"/>
      <c r="AY15" s="430">
        <v>1.25</v>
      </c>
      <c r="AZ15" s="430"/>
      <c r="BA15" s="430"/>
      <c r="BB15" s="430"/>
      <c r="BC15" s="430"/>
      <c r="BD15" s="430"/>
      <c r="BE15" s="434" t="s">
        <v>435</v>
      </c>
      <c r="BF15" s="434"/>
      <c r="BG15" s="434"/>
      <c r="BH15" s="434"/>
      <c r="BI15" s="434"/>
      <c r="BJ15" s="434"/>
      <c r="BK15" s="434"/>
      <c r="BL15" s="434">
        <v>0</v>
      </c>
      <c r="BM15" s="434"/>
      <c r="BN15" s="434"/>
      <c r="BO15" s="434"/>
      <c r="BP15" s="434"/>
      <c r="BQ15" s="434"/>
      <c r="BR15" s="434"/>
      <c r="BS15" s="434">
        <v>0</v>
      </c>
      <c r="BT15" s="434"/>
      <c r="BU15" s="434"/>
      <c r="BV15" s="434"/>
      <c r="BW15" s="434"/>
      <c r="BX15" s="434"/>
      <c r="BY15" s="434"/>
      <c r="BZ15" s="430">
        <v>1</v>
      </c>
      <c r="CA15" s="430"/>
      <c r="CB15" s="430"/>
      <c r="CC15" s="430"/>
      <c r="CD15" s="430"/>
      <c r="CE15" s="430"/>
      <c r="CF15" s="430">
        <v>0</v>
      </c>
      <c r="CG15" s="430"/>
      <c r="CH15" s="430"/>
      <c r="CI15" s="430"/>
      <c r="CJ15" s="430"/>
      <c r="CK15" s="430"/>
      <c r="CL15" s="430">
        <v>0</v>
      </c>
      <c r="CM15" s="430"/>
      <c r="CN15" s="430"/>
      <c r="CO15" s="430"/>
      <c r="CP15" s="430"/>
      <c r="CQ15" s="430"/>
      <c r="CR15" s="430">
        <v>1</v>
      </c>
      <c r="CS15" s="430"/>
      <c r="CT15" s="430"/>
      <c r="CU15" s="430"/>
      <c r="CV15" s="430"/>
      <c r="CW15" s="430"/>
      <c r="CX15" s="430">
        <v>0</v>
      </c>
      <c r="CY15" s="430"/>
      <c r="CZ15" s="430"/>
      <c r="DA15" s="430"/>
      <c r="DB15" s="430"/>
      <c r="DC15" s="430"/>
      <c r="DD15" s="430">
        <v>0</v>
      </c>
      <c r="DE15" s="430"/>
      <c r="DF15" s="430"/>
      <c r="DG15" s="430"/>
      <c r="DH15" s="430"/>
      <c r="DI15" s="430"/>
      <c r="DJ15" s="430">
        <v>0</v>
      </c>
      <c r="DK15" s="430"/>
      <c r="DL15" s="430"/>
      <c r="DM15" s="430"/>
      <c r="DN15" s="430"/>
      <c r="DO15" s="430"/>
      <c r="DP15" s="430">
        <v>1</v>
      </c>
      <c r="DQ15" s="430"/>
      <c r="DR15" s="430"/>
      <c r="DS15" s="430"/>
      <c r="DT15" s="430"/>
      <c r="DU15" s="430"/>
      <c r="DV15" s="430"/>
      <c r="DW15" s="430"/>
      <c r="DX15" s="430"/>
      <c r="DY15" s="430"/>
      <c r="DZ15" s="430"/>
      <c r="EA15" s="430"/>
      <c r="EB15" s="430">
        <v>60</v>
      </c>
      <c r="EC15" s="430"/>
      <c r="ED15" s="430"/>
      <c r="EE15" s="430"/>
      <c r="EF15" s="430"/>
      <c r="EG15" s="430"/>
      <c r="EH15" s="430"/>
      <c r="EI15" s="430"/>
      <c r="EJ15" s="430">
        <v>0</v>
      </c>
      <c r="EK15" s="430"/>
      <c r="EL15" s="430"/>
      <c r="EM15" s="430"/>
      <c r="EN15" s="430"/>
      <c r="EO15" s="430"/>
      <c r="EP15" s="431" t="s">
        <v>436</v>
      </c>
      <c r="EQ15" s="431"/>
      <c r="ER15" s="431"/>
      <c r="ES15" s="431"/>
      <c r="ET15" s="431"/>
      <c r="EU15" s="431"/>
      <c r="EV15" s="432" t="s">
        <v>430</v>
      </c>
      <c r="EW15" s="432"/>
      <c r="EX15" s="432"/>
      <c r="EY15" s="432"/>
      <c r="EZ15" s="432"/>
      <c r="FA15" s="432" t="s">
        <v>431</v>
      </c>
      <c r="FB15" s="432"/>
      <c r="FC15" s="432"/>
      <c r="FD15" s="432"/>
      <c r="FE15" s="432"/>
      <c r="FF15" s="430">
        <v>1</v>
      </c>
      <c r="FG15" s="430"/>
      <c r="FH15" s="430"/>
      <c r="FI15" s="430"/>
      <c r="FJ15" s="430"/>
      <c r="FK15" s="430"/>
      <c r="FZ15" s="246">
        <f t="shared" ref="FZ15:FZ20" si="0">AY15*BZ15</f>
        <v>1.25</v>
      </c>
    </row>
    <row r="16" spans="1:182" s="246" customFormat="1" ht="47.25" customHeight="1" x14ac:dyDescent="0.2">
      <c r="A16" s="432" t="s">
        <v>206</v>
      </c>
      <c r="B16" s="432"/>
      <c r="C16" s="432"/>
      <c r="D16" s="432"/>
      <c r="E16" s="432"/>
      <c r="F16" s="432"/>
      <c r="G16" s="435" t="s">
        <v>390</v>
      </c>
      <c r="H16" s="435"/>
      <c r="I16" s="435"/>
      <c r="J16" s="435"/>
      <c r="K16" s="435"/>
      <c r="L16" s="435"/>
      <c r="M16" s="435" t="s">
        <v>424</v>
      </c>
      <c r="N16" s="435"/>
      <c r="O16" s="435"/>
      <c r="P16" s="435"/>
      <c r="Q16" s="435"/>
      <c r="R16" s="435"/>
      <c r="S16" s="436" t="s">
        <v>437</v>
      </c>
      <c r="T16" s="437"/>
      <c r="U16" s="437"/>
      <c r="V16" s="437"/>
      <c r="W16" s="437"/>
      <c r="X16" s="437"/>
      <c r="Y16" s="437"/>
      <c r="Z16" s="438"/>
      <c r="AA16" s="435">
        <v>6</v>
      </c>
      <c r="AB16" s="435"/>
      <c r="AC16" s="435"/>
      <c r="AD16" s="435"/>
      <c r="AE16" s="435"/>
      <c r="AF16" s="435"/>
      <c r="AG16" s="439" t="s">
        <v>438</v>
      </c>
      <c r="AH16" s="440"/>
      <c r="AI16" s="440"/>
      <c r="AJ16" s="440"/>
      <c r="AK16" s="440"/>
      <c r="AL16" s="441"/>
      <c r="AM16" s="439" t="s">
        <v>439</v>
      </c>
      <c r="AN16" s="440"/>
      <c r="AO16" s="440"/>
      <c r="AP16" s="440"/>
      <c r="AQ16" s="440"/>
      <c r="AR16" s="441"/>
      <c r="AS16" s="433" t="s">
        <v>378</v>
      </c>
      <c r="AT16" s="433"/>
      <c r="AU16" s="433"/>
      <c r="AV16" s="433"/>
      <c r="AW16" s="433"/>
      <c r="AX16" s="433"/>
      <c r="AY16" s="430">
        <v>2.2999999999999998</v>
      </c>
      <c r="AZ16" s="430"/>
      <c r="BA16" s="430"/>
      <c r="BB16" s="430"/>
      <c r="BC16" s="430"/>
      <c r="BD16" s="430"/>
      <c r="BE16" s="434" t="s">
        <v>440</v>
      </c>
      <c r="BF16" s="434"/>
      <c r="BG16" s="434"/>
      <c r="BH16" s="434"/>
      <c r="BI16" s="434"/>
      <c r="BJ16" s="434"/>
      <c r="BK16" s="434"/>
      <c r="BL16" s="434">
        <v>0</v>
      </c>
      <c r="BM16" s="434"/>
      <c r="BN16" s="434"/>
      <c r="BO16" s="434"/>
      <c r="BP16" s="434"/>
      <c r="BQ16" s="434"/>
      <c r="BR16" s="434"/>
      <c r="BS16" s="434">
        <v>0</v>
      </c>
      <c r="BT16" s="434"/>
      <c r="BU16" s="434"/>
      <c r="BV16" s="434"/>
      <c r="BW16" s="434"/>
      <c r="BX16" s="434"/>
      <c r="BY16" s="434"/>
      <c r="BZ16" s="430">
        <v>23</v>
      </c>
      <c r="CA16" s="430"/>
      <c r="CB16" s="430"/>
      <c r="CC16" s="430"/>
      <c r="CD16" s="430"/>
      <c r="CE16" s="430"/>
      <c r="CF16" s="430">
        <v>0</v>
      </c>
      <c r="CG16" s="430"/>
      <c r="CH16" s="430"/>
      <c r="CI16" s="430"/>
      <c r="CJ16" s="430"/>
      <c r="CK16" s="430"/>
      <c r="CL16" s="430">
        <v>0</v>
      </c>
      <c r="CM16" s="430"/>
      <c r="CN16" s="430"/>
      <c r="CO16" s="430"/>
      <c r="CP16" s="430"/>
      <c r="CQ16" s="430"/>
      <c r="CR16" s="430">
        <v>23</v>
      </c>
      <c r="CS16" s="430"/>
      <c r="CT16" s="430"/>
      <c r="CU16" s="430"/>
      <c r="CV16" s="430"/>
      <c r="CW16" s="430"/>
      <c r="CX16" s="430">
        <v>0</v>
      </c>
      <c r="CY16" s="430"/>
      <c r="CZ16" s="430"/>
      <c r="DA16" s="430"/>
      <c r="DB16" s="430"/>
      <c r="DC16" s="430"/>
      <c r="DD16" s="430">
        <v>0</v>
      </c>
      <c r="DE16" s="430"/>
      <c r="DF16" s="430"/>
      <c r="DG16" s="430"/>
      <c r="DH16" s="430"/>
      <c r="DI16" s="430"/>
      <c r="DJ16" s="430">
        <v>0</v>
      </c>
      <c r="DK16" s="430"/>
      <c r="DL16" s="430"/>
      <c r="DM16" s="430"/>
      <c r="DN16" s="430"/>
      <c r="DO16" s="430"/>
      <c r="DP16" s="430">
        <v>23</v>
      </c>
      <c r="DQ16" s="430"/>
      <c r="DR16" s="430"/>
      <c r="DS16" s="430"/>
      <c r="DT16" s="430"/>
      <c r="DU16" s="430"/>
      <c r="DV16" s="430"/>
      <c r="DW16" s="430"/>
      <c r="DX16" s="430"/>
      <c r="DY16" s="430"/>
      <c r="DZ16" s="430"/>
      <c r="EA16" s="430"/>
      <c r="EB16" s="430">
        <v>387</v>
      </c>
      <c r="EC16" s="430"/>
      <c r="ED16" s="430"/>
      <c r="EE16" s="430"/>
      <c r="EF16" s="430"/>
      <c r="EG16" s="430"/>
      <c r="EH16" s="430"/>
      <c r="EI16" s="430"/>
      <c r="EJ16" s="430">
        <v>0</v>
      </c>
      <c r="EK16" s="430"/>
      <c r="EL16" s="430"/>
      <c r="EM16" s="430"/>
      <c r="EN16" s="430"/>
      <c r="EO16" s="430"/>
      <c r="EP16" s="431" t="s">
        <v>441</v>
      </c>
      <c r="EQ16" s="431"/>
      <c r="ER16" s="431"/>
      <c r="ES16" s="431"/>
      <c r="ET16" s="431"/>
      <c r="EU16" s="431"/>
      <c r="EV16" s="432" t="s">
        <v>430</v>
      </c>
      <c r="EW16" s="432"/>
      <c r="EX16" s="432"/>
      <c r="EY16" s="432"/>
      <c r="EZ16" s="432"/>
      <c r="FA16" s="432" t="s">
        <v>431</v>
      </c>
      <c r="FB16" s="432"/>
      <c r="FC16" s="432"/>
      <c r="FD16" s="432"/>
      <c r="FE16" s="432"/>
      <c r="FF16" s="430">
        <v>1</v>
      </c>
      <c r="FG16" s="430"/>
      <c r="FH16" s="430"/>
      <c r="FI16" s="430"/>
      <c r="FJ16" s="430"/>
      <c r="FK16" s="430"/>
      <c r="FZ16" s="246">
        <f t="shared" si="0"/>
        <v>52.9</v>
      </c>
    </row>
    <row r="17" spans="1:182" s="246" customFormat="1" ht="117.75" customHeight="1" x14ac:dyDescent="0.2">
      <c r="A17" s="432" t="s">
        <v>207</v>
      </c>
      <c r="B17" s="432"/>
      <c r="C17" s="432"/>
      <c r="D17" s="432"/>
      <c r="E17" s="432"/>
      <c r="F17" s="432"/>
      <c r="G17" s="435" t="s">
        <v>390</v>
      </c>
      <c r="H17" s="435"/>
      <c r="I17" s="435"/>
      <c r="J17" s="435"/>
      <c r="K17" s="435"/>
      <c r="L17" s="435"/>
      <c r="M17" s="435" t="s">
        <v>424</v>
      </c>
      <c r="N17" s="435"/>
      <c r="O17" s="435"/>
      <c r="P17" s="435"/>
      <c r="Q17" s="435"/>
      <c r="R17" s="435"/>
      <c r="S17" s="436" t="s">
        <v>442</v>
      </c>
      <c r="T17" s="437"/>
      <c r="U17" s="437"/>
      <c r="V17" s="437"/>
      <c r="W17" s="437"/>
      <c r="X17" s="437"/>
      <c r="Y17" s="437"/>
      <c r="Z17" s="438"/>
      <c r="AA17" s="435">
        <v>6</v>
      </c>
      <c r="AB17" s="435"/>
      <c r="AC17" s="435"/>
      <c r="AD17" s="435"/>
      <c r="AE17" s="435"/>
      <c r="AF17" s="435"/>
      <c r="AG17" s="439" t="s">
        <v>443</v>
      </c>
      <c r="AH17" s="440"/>
      <c r="AI17" s="440"/>
      <c r="AJ17" s="440"/>
      <c r="AK17" s="440"/>
      <c r="AL17" s="441"/>
      <c r="AM17" s="439" t="s">
        <v>444</v>
      </c>
      <c r="AN17" s="440"/>
      <c r="AO17" s="440"/>
      <c r="AP17" s="440"/>
      <c r="AQ17" s="440"/>
      <c r="AR17" s="441"/>
      <c r="AS17" s="433" t="s">
        <v>378</v>
      </c>
      <c r="AT17" s="433"/>
      <c r="AU17" s="433"/>
      <c r="AV17" s="433"/>
      <c r="AW17" s="433"/>
      <c r="AX17" s="433"/>
      <c r="AY17" s="430">
        <v>2.1</v>
      </c>
      <c r="AZ17" s="430"/>
      <c r="BA17" s="430"/>
      <c r="BB17" s="430"/>
      <c r="BC17" s="430"/>
      <c r="BD17" s="430"/>
      <c r="BE17" s="434" t="s">
        <v>445</v>
      </c>
      <c r="BF17" s="434"/>
      <c r="BG17" s="434"/>
      <c r="BH17" s="434"/>
      <c r="BI17" s="434"/>
      <c r="BJ17" s="434"/>
      <c r="BK17" s="434"/>
      <c r="BL17" s="434">
        <v>0</v>
      </c>
      <c r="BM17" s="434"/>
      <c r="BN17" s="434"/>
      <c r="BO17" s="434"/>
      <c r="BP17" s="434"/>
      <c r="BQ17" s="434"/>
      <c r="BR17" s="434"/>
      <c r="BS17" s="434">
        <v>0</v>
      </c>
      <c r="BT17" s="434"/>
      <c r="BU17" s="434"/>
      <c r="BV17" s="434"/>
      <c r="BW17" s="434"/>
      <c r="BX17" s="434"/>
      <c r="BY17" s="434"/>
      <c r="BZ17" s="430">
        <v>12</v>
      </c>
      <c r="CA17" s="430"/>
      <c r="CB17" s="430"/>
      <c r="CC17" s="430"/>
      <c r="CD17" s="430"/>
      <c r="CE17" s="430"/>
      <c r="CF17" s="430">
        <v>0</v>
      </c>
      <c r="CG17" s="430"/>
      <c r="CH17" s="430"/>
      <c r="CI17" s="430"/>
      <c r="CJ17" s="430"/>
      <c r="CK17" s="430"/>
      <c r="CL17" s="430">
        <v>0</v>
      </c>
      <c r="CM17" s="430"/>
      <c r="CN17" s="430"/>
      <c r="CO17" s="430"/>
      <c r="CP17" s="430"/>
      <c r="CQ17" s="430"/>
      <c r="CR17" s="430">
        <v>12</v>
      </c>
      <c r="CS17" s="430"/>
      <c r="CT17" s="430"/>
      <c r="CU17" s="430"/>
      <c r="CV17" s="430"/>
      <c r="CW17" s="430"/>
      <c r="CX17" s="430">
        <v>0</v>
      </c>
      <c r="CY17" s="430"/>
      <c r="CZ17" s="430"/>
      <c r="DA17" s="430"/>
      <c r="DB17" s="430"/>
      <c r="DC17" s="430"/>
      <c r="DD17" s="430">
        <v>0</v>
      </c>
      <c r="DE17" s="430"/>
      <c r="DF17" s="430"/>
      <c r="DG17" s="430"/>
      <c r="DH17" s="430"/>
      <c r="DI17" s="430"/>
      <c r="DJ17" s="430">
        <v>2</v>
      </c>
      <c r="DK17" s="430"/>
      <c r="DL17" s="430"/>
      <c r="DM17" s="430"/>
      <c r="DN17" s="430"/>
      <c r="DO17" s="430"/>
      <c r="DP17" s="430">
        <v>10</v>
      </c>
      <c r="DQ17" s="430"/>
      <c r="DR17" s="430"/>
      <c r="DS17" s="430"/>
      <c r="DT17" s="430"/>
      <c r="DU17" s="430"/>
      <c r="DV17" s="430"/>
      <c r="DW17" s="430"/>
      <c r="DX17" s="430"/>
      <c r="DY17" s="430"/>
      <c r="DZ17" s="430"/>
      <c r="EA17" s="430"/>
      <c r="EB17" s="430">
        <v>620</v>
      </c>
      <c r="EC17" s="430"/>
      <c r="ED17" s="430"/>
      <c r="EE17" s="430"/>
      <c r="EF17" s="430"/>
      <c r="EG17" s="430"/>
      <c r="EH17" s="430"/>
      <c r="EI17" s="430"/>
      <c r="EJ17" s="430">
        <v>0</v>
      </c>
      <c r="EK17" s="430"/>
      <c r="EL17" s="430"/>
      <c r="EM17" s="430"/>
      <c r="EN17" s="430"/>
      <c r="EO17" s="430"/>
      <c r="EP17" s="431" t="s">
        <v>446</v>
      </c>
      <c r="EQ17" s="431"/>
      <c r="ER17" s="431"/>
      <c r="ES17" s="431"/>
      <c r="ET17" s="431"/>
      <c r="EU17" s="431"/>
      <c r="EV17" s="432" t="s">
        <v>430</v>
      </c>
      <c r="EW17" s="432"/>
      <c r="EX17" s="432"/>
      <c r="EY17" s="432"/>
      <c r="EZ17" s="432"/>
      <c r="FA17" s="432" t="s">
        <v>431</v>
      </c>
      <c r="FB17" s="432"/>
      <c r="FC17" s="432"/>
      <c r="FD17" s="432"/>
      <c r="FE17" s="432"/>
      <c r="FF17" s="430">
        <v>1</v>
      </c>
      <c r="FG17" s="430"/>
      <c r="FH17" s="430"/>
      <c r="FI17" s="430"/>
      <c r="FJ17" s="430"/>
      <c r="FK17" s="430"/>
      <c r="FZ17" s="246">
        <f t="shared" si="0"/>
        <v>25.200000000000003</v>
      </c>
    </row>
    <row r="18" spans="1:182" s="246" customFormat="1" ht="115.5" customHeight="1" x14ac:dyDescent="0.2">
      <c r="A18" s="432" t="s">
        <v>208</v>
      </c>
      <c r="B18" s="432"/>
      <c r="C18" s="432"/>
      <c r="D18" s="432"/>
      <c r="E18" s="432"/>
      <c r="F18" s="432"/>
      <c r="G18" s="435" t="s">
        <v>390</v>
      </c>
      <c r="H18" s="435"/>
      <c r="I18" s="435"/>
      <c r="J18" s="435"/>
      <c r="K18" s="435"/>
      <c r="L18" s="435"/>
      <c r="M18" s="435" t="s">
        <v>424</v>
      </c>
      <c r="N18" s="435"/>
      <c r="O18" s="435"/>
      <c r="P18" s="435"/>
      <c r="Q18" s="435"/>
      <c r="R18" s="435"/>
      <c r="S18" s="436" t="s">
        <v>447</v>
      </c>
      <c r="T18" s="437"/>
      <c r="U18" s="437"/>
      <c r="V18" s="437"/>
      <c r="W18" s="437"/>
      <c r="X18" s="437"/>
      <c r="Y18" s="437"/>
      <c r="Z18" s="438"/>
      <c r="AA18" s="435">
        <v>6</v>
      </c>
      <c r="AB18" s="435"/>
      <c r="AC18" s="435"/>
      <c r="AD18" s="435"/>
      <c r="AE18" s="435"/>
      <c r="AF18" s="435"/>
      <c r="AG18" s="439" t="s">
        <v>448</v>
      </c>
      <c r="AH18" s="440"/>
      <c r="AI18" s="440"/>
      <c r="AJ18" s="440"/>
      <c r="AK18" s="440"/>
      <c r="AL18" s="441"/>
      <c r="AM18" s="439" t="s">
        <v>449</v>
      </c>
      <c r="AN18" s="440"/>
      <c r="AO18" s="440"/>
      <c r="AP18" s="440"/>
      <c r="AQ18" s="440"/>
      <c r="AR18" s="441"/>
      <c r="AS18" s="433" t="s">
        <v>378</v>
      </c>
      <c r="AT18" s="433"/>
      <c r="AU18" s="433"/>
      <c r="AV18" s="433"/>
      <c r="AW18" s="433"/>
      <c r="AX18" s="433"/>
      <c r="AY18" s="430">
        <v>3</v>
      </c>
      <c r="AZ18" s="430"/>
      <c r="BA18" s="430"/>
      <c r="BB18" s="430"/>
      <c r="BC18" s="430"/>
      <c r="BD18" s="430"/>
      <c r="BE18" s="434" t="s">
        <v>445</v>
      </c>
      <c r="BF18" s="434"/>
      <c r="BG18" s="434"/>
      <c r="BH18" s="434"/>
      <c r="BI18" s="434"/>
      <c r="BJ18" s="434"/>
      <c r="BK18" s="434"/>
      <c r="BL18" s="434">
        <v>0</v>
      </c>
      <c r="BM18" s="434"/>
      <c r="BN18" s="434"/>
      <c r="BO18" s="434"/>
      <c r="BP18" s="434"/>
      <c r="BQ18" s="434"/>
      <c r="BR18" s="434"/>
      <c r="BS18" s="434">
        <v>0</v>
      </c>
      <c r="BT18" s="434"/>
      <c r="BU18" s="434"/>
      <c r="BV18" s="434"/>
      <c r="BW18" s="434"/>
      <c r="BX18" s="434"/>
      <c r="BY18" s="434"/>
      <c r="BZ18" s="430">
        <v>12</v>
      </c>
      <c r="CA18" s="430"/>
      <c r="CB18" s="430"/>
      <c r="CC18" s="430"/>
      <c r="CD18" s="430"/>
      <c r="CE18" s="430"/>
      <c r="CF18" s="430">
        <v>0</v>
      </c>
      <c r="CG18" s="430"/>
      <c r="CH18" s="430"/>
      <c r="CI18" s="430"/>
      <c r="CJ18" s="430"/>
      <c r="CK18" s="430"/>
      <c r="CL18" s="430">
        <v>0</v>
      </c>
      <c r="CM18" s="430"/>
      <c r="CN18" s="430"/>
      <c r="CO18" s="430"/>
      <c r="CP18" s="430"/>
      <c r="CQ18" s="430"/>
      <c r="CR18" s="430">
        <v>12</v>
      </c>
      <c r="CS18" s="430"/>
      <c r="CT18" s="430"/>
      <c r="CU18" s="430"/>
      <c r="CV18" s="430"/>
      <c r="CW18" s="430"/>
      <c r="CX18" s="430">
        <v>0</v>
      </c>
      <c r="CY18" s="430"/>
      <c r="CZ18" s="430"/>
      <c r="DA18" s="430"/>
      <c r="DB18" s="430"/>
      <c r="DC18" s="430"/>
      <c r="DD18" s="430">
        <v>0</v>
      </c>
      <c r="DE18" s="430"/>
      <c r="DF18" s="430"/>
      <c r="DG18" s="430"/>
      <c r="DH18" s="430"/>
      <c r="DI18" s="430"/>
      <c r="DJ18" s="430">
        <v>2</v>
      </c>
      <c r="DK18" s="430"/>
      <c r="DL18" s="430"/>
      <c r="DM18" s="430"/>
      <c r="DN18" s="430"/>
      <c r="DO18" s="430"/>
      <c r="DP18" s="430">
        <v>10</v>
      </c>
      <c r="DQ18" s="430"/>
      <c r="DR18" s="430"/>
      <c r="DS18" s="430"/>
      <c r="DT18" s="430"/>
      <c r="DU18" s="430"/>
      <c r="DV18" s="430"/>
      <c r="DW18" s="430"/>
      <c r="DX18" s="430"/>
      <c r="DY18" s="430"/>
      <c r="DZ18" s="430"/>
      <c r="EA18" s="430"/>
      <c r="EB18" s="430">
        <v>620</v>
      </c>
      <c r="EC18" s="430"/>
      <c r="ED18" s="430"/>
      <c r="EE18" s="430"/>
      <c r="EF18" s="430"/>
      <c r="EG18" s="430"/>
      <c r="EH18" s="430"/>
      <c r="EI18" s="430"/>
      <c r="EJ18" s="430">
        <v>0</v>
      </c>
      <c r="EK18" s="430"/>
      <c r="EL18" s="430"/>
      <c r="EM18" s="430"/>
      <c r="EN18" s="430"/>
      <c r="EO18" s="430"/>
      <c r="EP18" s="431" t="s">
        <v>450</v>
      </c>
      <c r="EQ18" s="431"/>
      <c r="ER18" s="431"/>
      <c r="ES18" s="431"/>
      <c r="ET18" s="431"/>
      <c r="EU18" s="431"/>
      <c r="EV18" s="432" t="s">
        <v>430</v>
      </c>
      <c r="EW18" s="432"/>
      <c r="EX18" s="432"/>
      <c r="EY18" s="432"/>
      <c r="EZ18" s="432"/>
      <c r="FA18" s="432" t="s">
        <v>431</v>
      </c>
      <c r="FB18" s="432"/>
      <c r="FC18" s="432"/>
      <c r="FD18" s="432"/>
      <c r="FE18" s="432"/>
      <c r="FF18" s="430">
        <v>1</v>
      </c>
      <c r="FG18" s="430"/>
      <c r="FH18" s="430"/>
      <c r="FI18" s="430"/>
      <c r="FJ18" s="430"/>
      <c r="FK18" s="430"/>
      <c r="FZ18" s="246">
        <f t="shared" si="0"/>
        <v>36</v>
      </c>
    </row>
    <row r="19" spans="1:182" s="246" customFormat="1" ht="48.75" customHeight="1" x14ac:dyDescent="0.2">
      <c r="A19" s="432" t="s">
        <v>209</v>
      </c>
      <c r="B19" s="432"/>
      <c r="C19" s="432"/>
      <c r="D19" s="432"/>
      <c r="E19" s="432"/>
      <c r="F19" s="432"/>
      <c r="G19" s="435" t="s">
        <v>390</v>
      </c>
      <c r="H19" s="435"/>
      <c r="I19" s="435"/>
      <c r="J19" s="435"/>
      <c r="K19" s="435"/>
      <c r="L19" s="435"/>
      <c r="M19" s="435" t="s">
        <v>424</v>
      </c>
      <c r="N19" s="435"/>
      <c r="O19" s="435"/>
      <c r="P19" s="435"/>
      <c r="Q19" s="435"/>
      <c r="R19" s="435"/>
      <c r="S19" s="436" t="s">
        <v>451</v>
      </c>
      <c r="T19" s="437"/>
      <c r="U19" s="437"/>
      <c r="V19" s="437"/>
      <c r="W19" s="437"/>
      <c r="X19" s="437"/>
      <c r="Y19" s="437"/>
      <c r="Z19" s="438"/>
      <c r="AA19" s="435">
        <v>6</v>
      </c>
      <c r="AB19" s="435"/>
      <c r="AC19" s="435"/>
      <c r="AD19" s="435"/>
      <c r="AE19" s="435"/>
      <c r="AF19" s="435"/>
      <c r="AG19" s="439" t="s">
        <v>452</v>
      </c>
      <c r="AH19" s="440"/>
      <c r="AI19" s="440"/>
      <c r="AJ19" s="440"/>
      <c r="AK19" s="440"/>
      <c r="AL19" s="441"/>
      <c r="AM19" s="439" t="s">
        <v>453</v>
      </c>
      <c r="AN19" s="440"/>
      <c r="AO19" s="440"/>
      <c r="AP19" s="440"/>
      <c r="AQ19" s="440"/>
      <c r="AR19" s="441"/>
      <c r="AS19" s="433" t="s">
        <v>378</v>
      </c>
      <c r="AT19" s="433"/>
      <c r="AU19" s="433"/>
      <c r="AV19" s="433"/>
      <c r="AW19" s="433"/>
      <c r="AX19" s="433"/>
      <c r="AY19" s="430">
        <v>1.1000000000000001</v>
      </c>
      <c r="AZ19" s="430"/>
      <c r="BA19" s="430"/>
      <c r="BB19" s="430"/>
      <c r="BC19" s="430"/>
      <c r="BD19" s="430"/>
      <c r="BE19" s="434" t="s">
        <v>454</v>
      </c>
      <c r="BF19" s="434"/>
      <c r="BG19" s="434"/>
      <c r="BH19" s="434"/>
      <c r="BI19" s="434"/>
      <c r="BJ19" s="434"/>
      <c r="BK19" s="434"/>
      <c r="BL19" s="434">
        <v>0</v>
      </c>
      <c r="BM19" s="434"/>
      <c r="BN19" s="434"/>
      <c r="BO19" s="434"/>
      <c r="BP19" s="434"/>
      <c r="BQ19" s="434"/>
      <c r="BR19" s="434"/>
      <c r="BS19" s="434">
        <v>0</v>
      </c>
      <c r="BT19" s="434"/>
      <c r="BU19" s="434"/>
      <c r="BV19" s="434"/>
      <c r="BW19" s="434"/>
      <c r="BX19" s="434"/>
      <c r="BY19" s="434"/>
      <c r="BZ19" s="430">
        <v>30</v>
      </c>
      <c r="CA19" s="430"/>
      <c r="CB19" s="430"/>
      <c r="CC19" s="430"/>
      <c r="CD19" s="430"/>
      <c r="CE19" s="430"/>
      <c r="CF19" s="430">
        <v>0</v>
      </c>
      <c r="CG19" s="430"/>
      <c r="CH19" s="430"/>
      <c r="CI19" s="430"/>
      <c r="CJ19" s="430"/>
      <c r="CK19" s="430"/>
      <c r="CL19" s="430">
        <v>0</v>
      </c>
      <c r="CM19" s="430"/>
      <c r="CN19" s="430"/>
      <c r="CO19" s="430"/>
      <c r="CP19" s="430"/>
      <c r="CQ19" s="430"/>
      <c r="CR19" s="430">
        <v>30</v>
      </c>
      <c r="CS19" s="430"/>
      <c r="CT19" s="430"/>
      <c r="CU19" s="430"/>
      <c r="CV19" s="430"/>
      <c r="CW19" s="430"/>
      <c r="CX19" s="430">
        <v>0</v>
      </c>
      <c r="CY19" s="430"/>
      <c r="CZ19" s="430"/>
      <c r="DA19" s="430"/>
      <c r="DB19" s="430"/>
      <c r="DC19" s="430"/>
      <c r="DD19" s="430">
        <v>0</v>
      </c>
      <c r="DE19" s="430"/>
      <c r="DF19" s="430"/>
      <c r="DG19" s="430"/>
      <c r="DH19" s="430"/>
      <c r="DI19" s="430"/>
      <c r="DJ19" s="430">
        <v>0</v>
      </c>
      <c r="DK19" s="430"/>
      <c r="DL19" s="430"/>
      <c r="DM19" s="430"/>
      <c r="DN19" s="430"/>
      <c r="DO19" s="430"/>
      <c r="DP19" s="430">
        <v>30</v>
      </c>
      <c r="DQ19" s="430"/>
      <c r="DR19" s="430"/>
      <c r="DS19" s="430"/>
      <c r="DT19" s="430"/>
      <c r="DU19" s="430"/>
      <c r="DV19" s="430"/>
      <c r="DW19" s="430"/>
      <c r="DX19" s="430"/>
      <c r="DY19" s="430"/>
      <c r="DZ19" s="430"/>
      <c r="EA19" s="430"/>
      <c r="EB19" s="430">
        <v>450</v>
      </c>
      <c r="EC19" s="430"/>
      <c r="ED19" s="430"/>
      <c r="EE19" s="430"/>
      <c r="EF19" s="430"/>
      <c r="EG19" s="430"/>
      <c r="EH19" s="430"/>
      <c r="EI19" s="430"/>
      <c r="EJ19" s="430">
        <v>0</v>
      </c>
      <c r="EK19" s="430"/>
      <c r="EL19" s="430"/>
      <c r="EM19" s="430"/>
      <c r="EN19" s="430"/>
      <c r="EO19" s="430"/>
      <c r="EP19" s="431" t="s">
        <v>455</v>
      </c>
      <c r="EQ19" s="431"/>
      <c r="ER19" s="431"/>
      <c r="ES19" s="431"/>
      <c r="ET19" s="431"/>
      <c r="EU19" s="431"/>
      <c r="EV19" s="432" t="s">
        <v>430</v>
      </c>
      <c r="EW19" s="432"/>
      <c r="EX19" s="432"/>
      <c r="EY19" s="432"/>
      <c r="EZ19" s="432"/>
      <c r="FA19" s="432" t="s">
        <v>431</v>
      </c>
      <c r="FB19" s="432"/>
      <c r="FC19" s="432"/>
      <c r="FD19" s="432"/>
      <c r="FE19" s="432"/>
      <c r="FF19" s="430">
        <v>1</v>
      </c>
      <c r="FG19" s="430"/>
      <c r="FH19" s="430"/>
      <c r="FI19" s="430"/>
      <c r="FJ19" s="430"/>
      <c r="FK19" s="430"/>
      <c r="FZ19" s="246">
        <f t="shared" si="0"/>
        <v>33</v>
      </c>
    </row>
    <row r="20" spans="1:182" s="246" customFormat="1" ht="49.5" customHeight="1" x14ac:dyDescent="0.2">
      <c r="A20" s="432" t="s">
        <v>210</v>
      </c>
      <c r="B20" s="432"/>
      <c r="C20" s="432"/>
      <c r="D20" s="432"/>
      <c r="E20" s="432"/>
      <c r="F20" s="432"/>
      <c r="G20" s="435" t="s">
        <v>390</v>
      </c>
      <c r="H20" s="435"/>
      <c r="I20" s="435"/>
      <c r="J20" s="435"/>
      <c r="K20" s="435"/>
      <c r="L20" s="435"/>
      <c r="M20" s="435" t="s">
        <v>424</v>
      </c>
      <c r="N20" s="435"/>
      <c r="O20" s="435"/>
      <c r="P20" s="435"/>
      <c r="Q20" s="435"/>
      <c r="R20" s="435"/>
      <c r="S20" s="436" t="s">
        <v>456</v>
      </c>
      <c r="T20" s="437"/>
      <c r="U20" s="437"/>
      <c r="V20" s="437"/>
      <c r="W20" s="437"/>
      <c r="X20" s="437"/>
      <c r="Y20" s="437"/>
      <c r="Z20" s="438"/>
      <c r="AA20" s="435">
        <v>6</v>
      </c>
      <c r="AB20" s="435"/>
      <c r="AC20" s="435"/>
      <c r="AD20" s="435"/>
      <c r="AE20" s="435"/>
      <c r="AF20" s="435"/>
      <c r="AG20" s="439" t="s">
        <v>457</v>
      </c>
      <c r="AH20" s="440"/>
      <c r="AI20" s="440"/>
      <c r="AJ20" s="440"/>
      <c r="AK20" s="440"/>
      <c r="AL20" s="441"/>
      <c r="AM20" s="439" t="s">
        <v>458</v>
      </c>
      <c r="AN20" s="440"/>
      <c r="AO20" s="440"/>
      <c r="AP20" s="440"/>
      <c r="AQ20" s="440"/>
      <c r="AR20" s="441"/>
      <c r="AS20" s="433" t="s">
        <v>378</v>
      </c>
      <c r="AT20" s="433"/>
      <c r="AU20" s="433"/>
      <c r="AV20" s="433"/>
      <c r="AW20" s="433"/>
      <c r="AX20" s="433"/>
      <c r="AY20" s="430">
        <v>2.2999999999999998</v>
      </c>
      <c r="AZ20" s="430"/>
      <c r="BA20" s="430"/>
      <c r="BB20" s="430"/>
      <c r="BC20" s="430"/>
      <c r="BD20" s="430"/>
      <c r="BE20" s="434" t="s">
        <v>459</v>
      </c>
      <c r="BF20" s="434"/>
      <c r="BG20" s="434"/>
      <c r="BH20" s="434"/>
      <c r="BI20" s="434"/>
      <c r="BJ20" s="434"/>
      <c r="BK20" s="434"/>
      <c r="BL20" s="434">
        <v>0</v>
      </c>
      <c r="BM20" s="434"/>
      <c r="BN20" s="434"/>
      <c r="BO20" s="434"/>
      <c r="BP20" s="434"/>
      <c r="BQ20" s="434"/>
      <c r="BR20" s="434"/>
      <c r="BS20" s="434">
        <v>0</v>
      </c>
      <c r="BT20" s="434"/>
      <c r="BU20" s="434"/>
      <c r="BV20" s="434"/>
      <c r="BW20" s="434"/>
      <c r="BX20" s="434"/>
      <c r="BY20" s="434"/>
      <c r="BZ20" s="430">
        <v>54</v>
      </c>
      <c r="CA20" s="430"/>
      <c r="CB20" s="430"/>
      <c r="CC20" s="430"/>
      <c r="CD20" s="430"/>
      <c r="CE20" s="430"/>
      <c r="CF20" s="430">
        <v>0</v>
      </c>
      <c r="CG20" s="430"/>
      <c r="CH20" s="430"/>
      <c r="CI20" s="430"/>
      <c r="CJ20" s="430"/>
      <c r="CK20" s="430"/>
      <c r="CL20" s="430">
        <v>0</v>
      </c>
      <c r="CM20" s="430"/>
      <c r="CN20" s="430"/>
      <c r="CO20" s="430"/>
      <c r="CP20" s="430"/>
      <c r="CQ20" s="430"/>
      <c r="CR20" s="430">
        <v>54</v>
      </c>
      <c r="CS20" s="430"/>
      <c r="CT20" s="430"/>
      <c r="CU20" s="430"/>
      <c r="CV20" s="430"/>
      <c r="CW20" s="430"/>
      <c r="CX20" s="430">
        <v>0</v>
      </c>
      <c r="CY20" s="430"/>
      <c r="CZ20" s="430"/>
      <c r="DA20" s="430"/>
      <c r="DB20" s="430"/>
      <c r="DC20" s="430"/>
      <c r="DD20" s="430">
        <v>0</v>
      </c>
      <c r="DE20" s="430"/>
      <c r="DF20" s="430"/>
      <c r="DG20" s="430"/>
      <c r="DH20" s="430"/>
      <c r="DI20" s="430"/>
      <c r="DJ20" s="430">
        <v>0</v>
      </c>
      <c r="DK20" s="430"/>
      <c r="DL20" s="430"/>
      <c r="DM20" s="430"/>
      <c r="DN20" s="430"/>
      <c r="DO20" s="430"/>
      <c r="DP20" s="430">
        <v>54</v>
      </c>
      <c r="DQ20" s="430"/>
      <c r="DR20" s="430"/>
      <c r="DS20" s="430"/>
      <c r="DT20" s="430"/>
      <c r="DU20" s="430"/>
      <c r="DV20" s="430"/>
      <c r="DW20" s="430"/>
      <c r="DX20" s="430"/>
      <c r="DY20" s="430"/>
      <c r="DZ20" s="430"/>
      <c r="EA20" s="430"/>
      <c r="EB20" s="430">
        <v>520</v>
      </c>
      <c r="EC20" s="430"/>
      <c r="ED20" s="430"/>
      <c r="EE20" s="430"/>
      <c r="EF20" s="430"/>
      <c r="EG20" s="430"/>
      <c r="EH20" s="430"/>
      <c r="EI20" s="430"/>
      <c r="EJ20" s="430">
        <v>0</v>
      </c>
      <c r="EK20" s="430"/>
      <c r="EL20" s="430"/>
      <c r="EM20" s="430"/>
      <c r="EN20" s="430"/>
      <c r="EO20" s="430"/>
      <c r="EP20" s="431" t="s">
        <v>460</v>
      </c>
      <c r="EQ20" s="431"/>
      <c r="ER20" s="431"/>
      <c r="ES20" s="431"/>
      <c r="ET20" s="431"/>
      <c r="EU20" s="431"/>
      <c r="EV20" s="432" t="s">
        <v>430</v>
      </c>
      <c r="EW20" s="432"/>
      <c r="EX20" s="432"/>
      <c r="EY20" s="432"/>
      <c r="EZ20" s="432"/>
      <c r="FA20" s="432" t="s">
        <v>431</v>
      </c>
      <c r="FB20" s="432"/>
      <c r="FC20" s="432"/>
      <c r="FD20" s="432"/>
      <c r="FE20" s="432"/>
      <c r="FF20" s="430">
        <v>1</v>
      </c>
      <c r="FG20" s="430"/>
      <c r="FH20" s="430"/>
      <c r="FI20" s="430"/>
      <c r="FJ20" s="430"/>
      <c r="FK20" s="430"/>
      <c r="FZ20" s="246">
        <f t="shared" si="0"/>
        <v>124.19999999999999</v>
      </c>
    </row>
    <row r="21" spans="1:182" s="246" customFormat="1" ht="27" customHeight="1" x14ac:dyDescent="0.2">
      <c r="A21" s="247"/>
      <c r="B21" s="475" t="s">
        <v>379</v>
      </c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5"/>
      <c r="AH21" s="475"/>
      <c r="AI21" s="475"/>
      <c r="AJ21" s="475"/>
      <c r="AK21" s="475"/>
      <c r="AL21" s="475"/>
      <c r="AM21" s="475"/>
      <c r="AN21" s="475"/>
      <c r="AO21" s="475"/>
      <c r="AP21" s="475"/>
      <c r="AQ21" s="475"/>
      <c r="AR21" s="476"/>
      <c r="AS21" s="426" t="s">
        <v>380</v>
      </c>
      <c r="AT21" s="426"/>
      <c r="AU21" s="426"/>
      <c r="AV21" s="426"/>
      <c r="AW21" s="426"/>
      <c r="AX21" s="426"/>
      <c r="AY21" s="427">
        <f>SUM(AY14:BD20)</f>
        <v>14.25</v>
      </c>
      <c r="AZ21" s="427"/>
      <c r="BA21" s="427"/>
      <c r="BB21" s="427"/>
      <c r="BC21" s="427"/>
      <c r="BD21" s="427"/>
      <c r="BE21" s="429" t="s">
        <v>252</v>
      </c>
      <c r="BF21" s="429"/>
      <c r="BG21" s="429"/>
      <c r="BH21" s="429"/>
      <c r="BI21" s="429"/>
      <c r="BJ21" s="429"/>
      <c r="BK21" s="429"/>
      <c r="BL21" s="429" t="s">
        <v>252</v>
      </c>
      <c r="BM21" s="429"/>
      <c r="BN21" s="429"/>
      <c r="BO21" s="429"/>
      <c r="BP21" s="429"/>
      <c r="BQ21" s="429"/>
      <c r="BR21" s="429"/>
      <c r="BS21" s="429" t="s">
        <v>252</v>
      </c>
      <c r="BT21" s="429"/>
      <c r="BU21" s="429"/>
      <c r="BV21" s="429"/>
      <c r="BW21" s="429"/>
      <c r="BX21" s="429"/>
      <c r="BY21" s="429"/>
      <c r="BZ21" s="427">
        <f>SUM(BZ14:CE20)</f>
        <v>162</v>
      </c>
      <c r="CA21" s="427"/>
      <c r="CB21" s="427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>
        <f>SUM(CL14:CQ20)</f>
        <v>0</v>
      </c>
      <c r="CM21" s="427"/>
      <c r="CN21" s="427"/>
      <c r="CO21" s="427"/>
      <c r="CP21" s="427"/>
      <c r="CQ21" s="427"/>
      <c r="CR21" s="427">
        <f>SUM(CR14:CW20)</f>
        <v>162</v>
      </c>
      <c r="CS21" s="427"/>
      <c r="CT21" s="427"/>
      <c r="CU21" s="427"/>
      <c r="CV21" s="427"/>
      <c r="CW21" s="427"/>
      <c r="CX21" s="427"/>
      <c r="CY21" s="427"/>
      <c r="CZ21" s="427"/>
      <c r="DA21" s="427"/>
      <c r="DB21" s="427"/>
      <c r="DC21" s="427"/>
      <c r="DD21" s="427"/>
      <c r="DE21" s="427"/>
      <c r="DF21" s="427"/>
      <c r="DG21" s="427"/>
      <c r="DH21" s="427"/>
      <c r="DI21" s="427"/>
      <c r="DJ21" s="427">
        <f>SUM(DJ14:DO20)</f>
        <v>4</v>
      </c>
      <c r="DK21" s="427"/>
      <c r="DL21" s="427"/>
      <c r="DM21" s="427"/>
      <c r="DN21" s="427"/>
      <c r="DO21" s="427"/>
      <c r="DP21" s="427">
        <f>SUM(DP14:DU20)</f>
        <v>158</v>
      </c>
      <c r="DQ21" s="427"/>
      <c r="DR21" s="427"/>
      <c r="DS21" s="427"/>
      <c r="DT21" s="427"/>
      <c r="DU21" s="427"/>
      <c r="DV21" s="427"/>
      <c r="DW21" s="427"/>
      <c r="DX21" s="427"/>
      <c r="DY21" s="427"/>
      <c r="DZ21" s="427"/>
      <c r="EA21" s="427"/>
      <c r="EB21" s="427"/>
      <c r="EC21" s="427"/>
      <c r="ED21" s="427"/>
      <c r="EE21" s="427"/>
      <c r="EF21" s="427"/>
      <c r="EG21" s="427"/>
      <c r="EH21" s="427"/>
      <c r="EI21" s="427"/>
      <c r="EJ21" s="427"/>
      <c r="EK21" s="427"/>
      <c r="EL21" s="427"/>
      <c r="EM21" s="427"/>
      <c r="EN21" s="427"/>
      <c r="EO21" s="427"/>
      <c r="EP21" s="428" t="s">
        <v>252</v>
      </c>
      <c r="EQ21" s="428"/>
      <c r="ER21" s="428"/>
      <c r="ES21" s="428"/>
      <c r="ET21" s="428"/>
      <c r="EU21" s="428"/>
      <c r="EV21" s="428" t="s">
        <v>252</v>
      </c>
      <c r="EW21" s="428"/>
      <c r="EX21" s="428"/>
      <c r="EY21" s="428"/>
      <c r="EZ21" s="428"/>
      <c r="FA21" s="428" t="s">
        <v>252</v>
      </c>
      <c r="FB21" s="428"/>
      <c r="FC21" s="428"/>
      <c r="FD21" s="428"/>
      <c r="FE21" s="428"/>
      <c r="FF21" s="429">
        <v>1</v>
      </c>
      <c r="FG21" s="429"/>
      <c r="FH21" s="429"/>
      <c r="FI21" s="429"/>
      <c r="FJ21" s="429"/>
      <c r="FK21" s="429"/>
      <c r="FZ21" s="246">
        <f>SUM(FZ14:FZ20)</f>
        <v>338.55</v>
      </c>
    </row>
    <row r="22" spans="1:182" s="246" customFormat="1" ht="27" customHeight="1" x14ac:dyDescent="0.2">
      <c r="A22" s="247"/>
      <c r="B22" s="424" t="s">
        <v>381</v>
      </c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5"/>
      <c r="AS22" s="426" t="s">
        <v>382</v>
      </c>
      <c r="AT22" s="426"/>
      <c r="AU22" s="426"/>
      <c r="AV22" s="426"/>
      <c r="AW22" s="426"/>
      <c r="AX22" s="426"/>
      <c r="AY22" s="422"/>
      <c r="AZ22" s="422"/>
      <c r="BA22" s="422"/>
      <c r="BB22" s="422"/>
      <c r="BC22" s="422"/>
      <c r="BD22" s="422"/>
      <c r="BE22" s="421" t="s">
        <v>252</v>
      </c>
      <c r="BF22" s="421"/>
      <c r="BG22" s="421"/>
      <c r="BH22" s="421"/>
      <c r="BI22" s="421"/>
      <c r="BJ22" s="421"/>
      <c r="BK22" s="421"/>
      <c r="BL22" s="421" t="s">
        <v>252</v>
      </c>
      <c r="BM22" s="421"/>
      <c r="BN22" s="421"/>
      <c r="BO22" s="421"/>
      <c r="BP22" s="421"/>
      <c r="BQ22" s="421"/>
      <c r="BR22" s="421"/>
      <c r="BS22" s="421" t="s">
        <v>252</v>
      </c>
      <c r="BT22" s="421"/>
      <c r="BU22" s="421"/>
      <c r="BV22" s="421"/>
      <c r="BW22" s="421"/>
      <c r="BX22" s="421"/>
      <c r="BY22" s="421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2"/>
      <c r="CL22" s="422"/>
      <c r="CM22" s="422"/>
      <c r="CN22" s="422"/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422"/>
      <c r="DA22" s="422"/>
      <c r="DB22" s="422"/>
      <c r="DC22" s="422"/>
      <c r="DD22" s="422"/>
      <c r="DE22" s="422"/>
      <c r="DF22" s="422"/>
      <c r="DG22" s="422"/>
      <c r="DH22" s="422"/>
      <c r="DI22" s="422"/>
      <c r="DJ22" s="422"/>
      <c r="DK22" s="422"/>
      <c r="DL22" s="422"/>
      <c r="DM22" s="422"/>
      <c r="DN22" s="422"/>
      <c r="DO22" s="422"/>
      <c r="DP22" s="422"/>
      <c r="DQ22" s="422"/>
      <c r="DR22" s="422"/>
      <c r="DS22" s="422"/>
      <c r="DT22" s="422"/>
      <c r="DU22" s="422"/>
      <c r="DV22" s="422"/>
      <c r="DW22" s="422"/>
      <c r="DX22" s="422"/>
      <c r="DY22" s="422"/>
      <c r="DZ22" s="422"/>
      <c r="EA22" s="422"/>
      <c r="EB22" s="422"/>
      <c r="EC22" s="422"/>
      <c r="ED22" s="422"/>
      <c r="EE22" s="422"/>
      <c r="EF22" s="422"/>
      <c r="EG22" s="422"/>
      <c r="EH22" s="422"/>
      <c r="EI22" s="422"/>
      <c r="EJ22" s="422"/>
      <c r="EK22" s="422"/>
      <c r="EL22" s="422"/>
      <c r="EM22" s="422"/>
      <c r="EN22" s="422"/>
      <c r="EO22" s="422"/>
      <c r="EP22" s="423" t="s">
        <v>252</v>
      </c>
      <c r="EQ22" s="423"/>
      <c r="ER22" s="423"/>
      <c r="ES22" s="423"/>
      <c r="ET22" s="423"/>
      <c r="EU22" s="423"/>
      <c r="EV22" s="423" t="s">
        <v>252</v>
      </c>
      <c r="EW22" s="423"/>
      <c r="EX22" s="423"/>
      <c r="EY22" s="423"/>
      <c r="EZ22" s="423"/>
      <c r="FA22" s="423" t="s">
        <v>252</v>
      </c>
      <c r="FB22" s="423"/>
      <c r="FC22" s="423"/>
      <c r="FD22" s="423"/>
      <c r="FE22" s="423"/>
      <c r="FF22" s="421" t="s">
        <v>251</v>
      </c>
      <c r="FG22" s="421"/>
      <c r="FH22" s="421"/>
      <c r="FI22" s="421"/>
      <c r="FJ22" s="421"/>
      <c r="FK22" s="421"/>
    </row>
    <row r="23" spans="1:182" s="246" customFormat="1" ht="27" customHeight="1" x14ac:dyDescent="0.2">
      <c r="A23" s="247"/>
      <c r="B23" s="424" t="s">
        <v>383</v>
      </c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5"/>
      <c r="AS23" s="426" t="s">
        <v>384</v>
      </c>
      <c r="AT23" s="426"/>
      <c r="AU23" s="426"/>
      <c r="AV23" s="426"/>
      <c r="AW23" s="426"/>
      <c r="AX23" s="426"/>
      <c r="AY23" s="422"/>
      <c r="AZ23" s="422"/>
      <c r="BA23" s="422"/>
      <c r="BB23" s="422"/>
      <c r="BC23" s="422"/>
      <c r="BD23" s="422"/>
      <c r="BE23" s="421" t="s">
        <v>252</v>
      </c>
      <c r="BF23" s="421"/>
      <c r="BG23" s="421"/>
      <c r="BH23" s="421"/>
      <c r="BI23" s="421"/>
      <c r="BJ23" s="421"/>
      <c r="BK23" s="421"/>
      <c r="BL23" s="421" t="s">
        <v>252</v>
      </c>
      <c r="BM23" s="421"/>
      <c r="BN23" s="421"/>
      <c r="BO23" s="421"/>
      <c r="BP23" s="421"/>
      <c r="BQ23" s="421"/>
      <c r="BR23" s="421"/>
      <c r="BS23" s="421" t="s">
        <v>252</v>
      </c>
      <c r="BT23" s="421"/>
      <c r="BU23" s="421"/>
      <c r="BV23" s="421"/>
      <c r="BW23" s="421"/>
      <c r="BX23" s="421"/>
      <c r="BY23" s="421"/>
      <c r="BZ23" s="422"/>
      <c r="CA23" s="422"/>
      <c r="CB23" s="422"/>
      <c r="CC23" s="422"/>
      <c r="CD23" s="422"/>
      <c r="CE23" s="422"/>
      <c r="CF23" s="422"/>
      <c r="CG23" s="422"/>
      <c r="CH23" s="422"/>
      <c r="CI23" s="422"/>
      <c r="CJ23" s="422"/>
      <c r="CK23" s="422"/>
      <c r="CL23" s="422"/>
      <c r="CM23" s="422"/>
      <c r="CN23" s="422"/>
      <c r="CO23" s="422"/>
      <c r="CP23" s="422"/>
      <c r="CQ23" s="422"/>
      <c r="CR23" s="422"/>
      <c r="CS23" s="422"/>
      <c r="CT23" s="422"/>
      <c r="CU23" s="422"/>
      <c r="CV23" s="422"/>
      <c r="CW23" s="422"/>
      <c r="CX23" s="422"/>
      <c r="CY23" s="422"/>
      <c r="CZ23" s="422"/>
      <c r="DA23" s="422"/>
      <c r="DB23" s="422"/>
      <c r="DC23" s="422"/>
      <c r="DD23" s="422"/>
      <c r="DE23" s="422"/>
      <c r="DF23" s="422"/>
      <c r="DG23" s="422"/>
      <c r="DH23" s="422"/>
      <c r="DI23" s="422"/>
      <c r="DJ23" s="422"/>
      <c r="DK23" s="422"/>
      <c r="DL23" s="422"/>
      <c r="DM23" s="422"/>
      <c r="DN23" s="422"/>
      <c r="DO23" s="422"/>
      <c r="DP23" s="422"/>
      <c r="DQ23" s="422"/>
      <c r="DR23" s="422"/>
      <c r="DS23" s="422"/>
      <c r="DT23" s="422"/>
      <c r="DU23" s="422"/>
      <c r="DV23" s="422"/>
      <c r="DW23" s="422"/>
      <c r="DX23" s="422"/>
      <c r="DY23" s="422"/>
      <c r="DZ23" s="422"/>
      <c r="EA23" s="422"/>
      <c r="EB23" s="422"/>
      <c r="EC23" s="422"/>
      <c r="ED23" s="422"/>
      <c r="EE23" s="422"/>
      <c r="EF23" s="422"/>
      <c r="EG23" s="422"/>
      <c r="EH23" s="422"/>
      <c r="EI23" s="422"/>
      <c r="EJ23" s="422"/>
      <c r="EK23" s="422"/>
      <c r="EL23" s="422"/>
      <c r="EM23" s="422"/>
      <c r="EN23" s="422"/>
      <c r="EO23" s="422"/>
      <c r="EP23" s="423" t="s">
        <v>252</v>
      </c>
      <c r="EQ23" s="423"/>
      <c r="ER23" s="423"/>
      <c r="ES23" s="423"/>
      <c r="ET23" s="423"/>
      <c r="EU23" s="423"/>
      <c r="EV23" s="423" t="s">
        <v>252</v>
      </c>
      <c r="EW23" s="423"/>
      <c r="EX23" s="423"/>
      <c r="EY23" s="423"/>
      <c r="EZ23" s="423"/>
      <c r="FA23" s="423" t="s">
        <v>252</v>
      </c>
      <c r="FB23" s="423"/>
      <c r="FC23" s="423"/>
      <c r="FD23" s="423"/>
      <c r="FE23" s="423"/>
      <c r="FF23" s="421" t="s">
        <v>251</v>
      </c>
      <c r="FG23" s="421"/>
      <c r="FH23" s="421"/>
      <c r="FI23" s="421"/>
      <c r="FJ23" s="421"/>
      <c r="FK23" s="421"/>
    </row>
    <row r="24" spans="1:182" s="246" customFormat="1" ht="27" customHeight="1" x14ac:dyDescent="0.2">
      <c r="A24" s="247"/>
      <c r="B24" s="424" t="s">
        <v>385</v>
      </c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5"/>
      <c r="AS24" s="426" t="s">
        <v>378</v>
      </c>
      <c r="AT24" s="426"/>
      <c r="AU24" s="426"/>
      <c r="AV24" s="426"/>
      <c r="AW24" s="426"/>
      <c r="AX24" s="426"/>
      <c r="AY24" s="422"/>
      <c r="AZ24" s="422"/>
      <c r="BA24" s="422"/>
      <c r="BB24" s="422"/>
      <c r="BC24" s="422"/>
      <c r="BD24" s="422"/>
      <c r="BE24" s="421" t="s">
        <v>252</v>
      </c>
      <c r="BF24" s="421"/>
      <c r="BG24" s="421"/>
      <c r="BH24" s="421"/>
      <c r="BI24" s="421"/>
      <c r="BJ24" s="421"/>
      <c r="BK24" s="421"/>
      <c r="BL24" s="421" t="s">
        <v>252</v>
      </c>
      <c r="BM24" s="421"/>
      <c r="BN24" s="421"/>
      <c r="BO24" s="421"/>
      <c r="BP24" s="421"/>
      <c r="BQ24" s="421"/>
      <c r="BR24" s="421"/>
      <c r="BS24" s="421" t="s">
        <v>252</v>
      </c>
      <c r="BT24" s="421"/>
      <c r="BU24" s="421"/>
      <c r="BV24" s="421"/>
      <c r="BW24" s="421"/>
      <c r="BX24" s="421"/>
      <c r="BY24" s="421"/>
      <c r="BZ24" s="422">
        <f>BZ21</f>
        <v>162</v>
      </c>
      <c r="CA24" s="422"/>
      <c r="CB24" s="422"/>
      <c r="CC24" s="422"/>
      <c r="CD24" s="422"/>
      <c r="CE24" s="422"/>
      <c r="CF24" s="422"/>
      <c r="CG24" s="422"/>
      <c r="CH24" s="422"/>
      <c r="CI24" s="422"/>
      <c r="CJ24" s="422"/>
      <c r="CK24" s="422"/>
      <c r="CL24" s="422">
        <f t="shared" ref="CL24" si="1">CL21</f>
        <v>0</v>
      </c>
      <c r="CM24" s="422"/>
      <c r="CN24" s="422"/>
      <c r="CO24" s="422"/>
      <c r="CP24" s="422"/>
      <c r="CQ24" s="422"/>
      <c r="CR24" s="422">
        <f t="shared" ref="CR24" si="2">CR21</f>
        <v>162</v>
      </c>
      <c r="CS24" s="422"/>
      <c r="CT24" s="422"/>
      <c r="CU24" s="422"/>
      <c r="CV24" s="422"/>
      <c r="CW24" s="422"/>
      <c r="CX24" s="422"/>
      <c r="CY24" s="422"/>
      <c r="CZ24" s="422"/>
      <c r="DA24" s="422"/>
      <c r="DB24" s="422"/>
      <c r="DC24" s="422"/>
      <c r="DD24" s="422"/>
      <c r="DE24" s="422"/>
      <c r="DF24" s="422"/>
      <c r="DG24" s="422"/>
      <c r="DH24" s="422"/>
      <c r="DI24" s="422"/>
      <c r="DJ24" s="422">
        <f t="shared" ref="DJ24" si="3">DJ21</f>
        <v>4</v>
      </c>
      <c r="DK24" s="422"/>
      <c r="DL24" s="422"/>
      <c r="DM24" s="422"/>
      <c r="DN24" s="422"/>
      <c r="DO24" s="422"/>
      <c r="DP24" s="422">
        <f t="shared" ref="DP24" si="4">DP21</f>
        <v>158</v>
      </c>
      <c r="DQ24" s="422"/>
      <c r="DR24" s="422"/>
      <c r="DS24" s="422"/>
      <c r="DT24" s="422"/>
      <c r="DU24" s="422"/>
      <c r="DV24" s="422"/>
      <c r="DW24" s="422"/>
      <c r="DX24" s="422"/>
      <c r="DY24" s="422"/>
      <c r="DZ24" s="422"/>
      <c r="EA24" s="422"/>
      <c r="EB24" s="422"/>
      <c r="EC24" s="422"/>
      <c r="ED24" s="422"/>
      <c r="EE24" s="422"/>
      <c r="EF24" s="422"/>
      <c r="EG24" s="422"/>
      <c r="EH24" s="422"/>
      <c r="EI24" s="422"/>
      <c r="EJ24" s="422"/>
      <c r="EK24" s="422"/>
      <c r="EL24" s="422"/>
      <c r="EM24" s="422"/>
      <c r="EN24" s="422"/>
      <c r="EO24" s="422"/>
      <c r="EP24" s="423" t="s">
        <v>252</v>
      </c>
      <c r="EQ24" s="423"/>
      <c r="ER24" s="423"/>
      <c r="ES24" s="423"/>
      <c r="ET24" s="423"/>
      <c r="EU24" s="423"/>
      <c r="EV24" s="423" t="s">
        <v>252</v>
      </c>
      <c r="EW24" s="423"/>
      <c r="EX24" s="423"/>
      <c r="EY24" s="423"/>
      <c r="EZ24" s="423"/>
      <c r="FA24" s="423" t="s">
        <v>252</v>
      </c>
      <c r="FB24" s="423"/>
      <c r="FC24" s="423"/>
      <c r="FD24" s="423"/>
      <c r="FE24" s="423"/>
      <c r="FF24" s="421">
        <v>1</v>
      </c>
      <c r="FG24" s="421"/>
      <c r="FH24" s="421"/>
      <c r="FI24" s="421"/>
      <c r="FJ24" s="421"/>
      <c r="FK24" s="421"/>
    </row>
    <row r="25" spans="1:182" s="246" customFormat="1" ht="36" customHeight="1" x14ac:dyDescent="0.2">
      <c r="A25" s="247"/>
      <c r="B25" s="424" t="s">
        <v>386</v>
      </c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5"/>
      <c r="AS25" s="426" t="s">
        <v>387</v>
      </c>
      <c r="AT25" s="426"/>
      <c r="AU25" s="426"/>
      <c r="AV25" s="426"/>
      <c r="AW25" s="426"/>
      <c r="AX25" s="426"/>
      <c r="AY25" s="422"/>
      <c r="AZ25" s="422"/>
      <c r="BA25" s="422"/>
      <c r="BB25" s="422"/>
      <c r="BC25" s="422"/>
      <c r="BD25" s="422"/>
      <c r="BE25" s="421" t="s">
        <v>252</v>
      </c>
      <c r="BF25" s="421"/>
      <c r="BG25" s="421"/>
      <c r="BH25" s="421"/>
      <c r="BI25" s="421"/>
      <c r="BJ25" s="421"/>
      <c r="BK25" s="421"/>
      <c r="BL25" s="421" t="s">
        <v>252</v>
      </c>
      <c r="BM25" s="421"/>
      <c r="BN25" s="421"/>
      <c r="BO25" s="421"/>
      <c r="BP25" s="421"/>
      <c r="BQ25" s="421"/>
      <c r="BR25" s="421"/>
      <c r="BS25" s="421" t="s">
        <v>252</v>
      </c>
      <c r="BT25" s="421"/>
      <c r="BU25" s="421"/>
      <c r="BV25" s="421"/>
      <c r="BW25" s="421"/>
      <c r="BX25" s="421"/>
      <c r="BY25" s="421"/>
      <c r="BZ25" s="422">
        <f>BZ21</f>
        <v>162</v>
      </c>
      <c r="CA25" s="422"/>
      <c r="CB25" s="422"/>
      <c r="CC25" s="422"/>
      <c r="CD25" s="422"/>
      <c r="CE25" s="422"/>
      <c r="CF25" s="422"/>
      <c r="CG25" s="422"/>
      <c r="CH25" s="422"/>
      <c r="CI25" s="422"/>
      <c r="CJ25" s="422"/>
      <c r="CK25" s="422"/>
      <c r="CL25" s="422">
        <f t="shared" ref="CL25" si="5">CL21</f>
        <v>0</v>
      </c>
      <c r="CM25" s="422"/>
      <c r="CN25" s="422"/>
      <c r="CO25" s="422"/>
      <c r="CP25" s="422"/>
      <c r="CQ25" s="422"/>
      <c r="CR25" s="422">
        <f t="shared" ref="CR25" si="6">CR21</f>
        <v>162</v>
      </c>
      <c r="CS25" s="422"/>
      <c r="CT25" s="422"/>
      <c r="CU25" s="422"/>
      <c r="CV25" s="422"/>
      <c r="CW25" s="422"/>
      <c r="CX25" s="422"/>
      <c r="CY25" s="422"/>
      <c r="CZ25" s="422"/>
      <c r="DA25" s="422"/>
      <c r="DB25" s="422"/>
      <c r="DC25" s="422"/>
      <c r="DD25" s="422"/>
      <c r="DE25" s="422"/>
      <c r="DF25" s="422"/>
      <c r="DG25" s="422"/>
      <c r="DH25" s="422"/>
      <c r="DI25" s="422"/>
      <c r="DJ25" s="422">
        <f t="shared" ref="DJ25" si="7">DJ21</f>
        <v>4</v>
      </c>
      <c r="DK25" s="422"/>
      <c r="DL25" s="422"/>
      <c r="DM25" s="422"/>
      <c r="DN25" s="422"/>
      <c r="DO25" s="422"/>
      <c r="DP25" s="422">
        <f t="shared" ref="DP25" si="8">DP21</f>
        <v>158</v>
      </c>
      <c r="DQ25" s="422"/>
      <c r="DR25" s="422"/>
      <c r="DS25" s="422"/>
      <c r="DT25" s="422"/>
      <c r="DU25" s="422"/>
      <c r="DV25" s="422"/>
      <c r="DW25" s="422"/>
      <c r="DX25" s="422"/>
      <c r="DY25" s="422"/>
      <c r="DZ25" s="422"/>
      <c r="EA25" s="422"/>
      <c r="EB25" s="422"/>
      <c r="EC25" s="422"/>
      <c r="ED25" s="422"/>
      <c r="EE25" s="422"/>
      <c r="EF25" s="422"/>
      <c r="EG25" s="422"/>
      <c r="EH25" s="422"/>
      <c r="EI25" s="422"/>
      <c r="EJ25" s="422"/>
      <c r="EK25" s="422"/>
      <c r="EL25" s="422"/>
      <c r="EM25" s="422"/>
      <c r="EN25" s="422"/>
      <c r="EO25" s="422"/>
      <c r="EP25" s="423" t="s">
        <v>252</v>
      </c>
      <c r="EQ25" s="423"/>
      <c r="ER25" s="423"/>
      <c r="ES25" s="423"/>
      <c r="ET25" s="423"/>
      <c r="EU25" s="423"/>
      <c r="EV25" s="423" t="s">
        <v>252</v>
      </c>
      <c r="EW25" s="423"/>
      <c r="EX25" s="423"/>
      <c r="EY25" s="423"/>
      <c r="EZ25" s="423"/>
      <c r="FA25" s="423" t="s">
        <v>252</v>
      </c>
      <c r="FB25" s="423"/>
      <c r="FC25" s="423"/>
      <c r="FD25" s="423"/>
      <c r="FE25" s="423"/>
      <c r="FF25" s="421" t="s">
        <v>282</v>
      </c>
      <c r="FG25" s="421"/>
      <c r="FH25" s="421"/>
      <c r="FI25" s="421"/>
      <c r="FJ25" s="421"/>
      <c r="FK25" s="421"/>
    </row>
    <row r="27" spans="1:182" s="206" customFormat="1" ht="15.75" x14ac:dyDescent="0.25">
      <c r="AI27" s="362" t="s">
        <v>126</v>
      </c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2"/>
      <c r="BE27" s="362"/>
      <c r="BF27" s="362"/>
      <c r="BG27" s="362"/>
      <c r="BH27" s="362"/>
      <c r="BI27" s="362"/>
      <c r="BJ27" s="362"/>
      <c r="BK27" s="362"/>
      <c r="BL27" s="362"/>
      <c r="BM27" s="362"/>
      <c r="BN27" s="362"/>
      <c r="BO27" s="362"/>
      <c r="BP27" s="362"/>
      <c r="BQ27" s="362"/>
      <c r="BR27" s="362"/>
      <c r="BS27" s="362"/>
      <c r="BT27" s="362" t="s">
        <v>216</v>
      </c>
      <c r="BU27" s="362"/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62"/>
      <c r="DI27" s="362"/>
      <c r="DJ27" s="362"/>
      <c r="DK27" s="362"/>
      <c r="DL27" s="362"/>
      <c r="DM27" s="362"/>
      <c r="DN27" s="362"/>
      <c r="DO27" s="362"/>
      <c r="DP27" s="362"/>
      <c r="DQ27" s="362"/>
      <c r="DR27" s="362"/>
      <c r="DS27" s="362"/>
      <c r="DT27" s="362"/>
      <c r="DU27" s="362"/>
      <c r="DV27" s="362"/>
      <c r="DW27" s="362"/>
      <c r="DX27" s="362"/>
      <c r="DY27" s="362"/>
      <c r="DZ27" s="362"/>
      <c r="EA27" s="362"/>
      <c r="EB27" s="362"/>
      <c r="EC27" s="362"/>
      <c r="ED27" s="362"/>
      <c r="EE27" s="362"/>
      <c r="EF27" s="362"/>
    </row>
    <row r="28" spans="1:182" s="215" customFormat="1" ht="13.5" customHeight="1" x14ac:dyDescent="0.2">
      <c r="AI28" s="363" t="s">
        <v>211</v>
      </c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3"/>
      <c r="BI28" s="363"/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 t="s">
        <v>303</v>
      </c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3"/>
      <c r="CK28" s="363"/>
      <c r="CL28" s="363"/>
      <c r="CM28" s="363"/>
      <c r="CN28" s="363"/>
      <c r="CO28" s="363"/>
      <c r="CP28" s="363"/>
      <c r="CQ28" s="363"/>
      <c r="CR28" s="363"/>
      <c r="CS28" s="363"/>
      <c r="CT28" s="363"/>
      <c r="CU28" s="363"/>
      <c r="CV28" s="363"/>
      <c r="CW28" s="363"/>
      <c r="CX28" s="363"/>
      <c r="CY28" s="363"/>
      <c r="CZ28" s="363"/>
      <c r="DA28" s="363"/>
      <c r="DB28" s="363"/>
      <c r="DC28" s="363"/>
      <c r="DD28" s="363"/>
      <c r="DE28" s="363" t="s">
        <v>212</v>
      </c>
      <c r="DF28" s="363"/>
      <c r="DG28" s="363"/>
      <c r="DH28" s="363"/>
      <c r="DI28" s="363"/>
      <c r="DJ28" s="363"/>
      <c r="DK28" s="363"/>
      <c r="DL28" s="363"/>
      <c r="DM28" s="363"/>
      <c r="DN28" s="363"/>
      <c r="DO28" s="363"/>
      <c r="DP28" s="363"/>
      <c r="DQ28" s="363"/>
      <c r="DR28" s="363"/>
      <c r="DS28" s="363"/>
      <c r="DT28" s="363"/>
      <c r="DU28" s="363"/>
      <c r="DV28" s="363"/>
      <c r="DW28" s="363"/>
      <c r="DX28" s="363"/>
      <c r="DY28" s="363"/>
      <c r="DZ28" s="363"/>
      <c r="EA28" s="363"/>
      <c r="EB28" s="363"/>
      <c r="EC28" s="363"/>
      <c r="ED28" s="363"/>
      <c r="EE28" s="363"/>
      <c r="EF28" s="363"/>
    </row>
    <row r="30" spans="1:182" x14ac:dyDescent="0.2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</row>
    <row r="31" spans="1:182" s="213" customFormat="1" ht="28.5" customHeight="1" x14ac:dyDescent="0.2">
      <c r="A31" s="419" t="s">
        <v>388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19"/>
      <c r="BF31" s="419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  <c r="BR31" s="419"/>
      <c r="BS31" s="419"/>
      <c r="BT31" s="419"/>
      <c r="BU31" s="419"/>
      <c r="BV31" s="419"/>
      <c r="BW31" s="419"/>
      <c r="BX31" s="419"/>
      <c r="BY31" s="419"/>
      <c r="BZ31" s="419"/>
      <c r="CA31" s="419"/>
      <c r="CB31" s="419"/>
      <c r="CC31" s="419"/>
      <c r="CD31" s="419"/>
      <c r="CE31" s="419"/>
      <c r="CF31" s="419"/>
      <c r="CG31" s="419"/>
      <c r="CH31" s="419"/>
      <c r="CI31" s="419"/>
      <c r="CJ31" s="419"/>
      <c r="CK31" s="419"/>
      <c r="CL31" s="419"/>
      <c r="CM31" s="419"/>
      <c r="CN31" s="419"/>
      <c r="CO31" s="419"/>
      <c r="CP31" s="419"/>
      <c r="CQ31" s="419"/>
      <c r="CR31" s="419"/>
      <c r="CS31" s="419"/>
      <c r="CT31" s="419"/>
      <c r="CU31" s="419"/>
      <c r="CV31" s="419"/>
      <c r="CW31" s="419"/>
      <c r="CX31" s="419"/>
      <c r="CY31" s="419"/>
      <c r="CZ31" s="419"/>
      <c r="DA31" s="419"/>
      <c r="DB31" s="419"/>
      <c r="DC31" s="419"/>
      <c r="DD31" s="419"/>
      <c r="DE31" s="419"/>
      <c r="DF31" s="419"/>
      <c r="DG31" s="419"/>
      <c r="DH31" s="419"/>
      <c r="DI31" s="419"/>
      <c r="DJ31" s="419"/>
      <c r="DK31" s="419"/>
      <c r="DL31" s="419"/>
      <c r="DM31" s="419"/>
      <c r="DN31" s="419"/>
      <c r="DO31" s="419"/>
      <c r="DP31" s="419"/>
      <c r="DQ31" s="419"/>
      <c r="DR31" s="419"/>
      <c r="DS31" s="419"/>
      <c r="DT31" s="419"/>
      <c r="DU31" s="419"/>
      <c r="DV31" s="419"/>
      <c r="DW31" s="419"/>
      <c r="DX31" s="419"/>
      <c r="DY31" s="419"/>
      <c r="DZ31" s="419"/>
      <c r="EA31" s="419"/>
      <c r="EB31" s="419"/>
      <c r="EC31" s="419"/>
      <c r="ED31" s="419"/>
      <c r="EE31" s="419"/>
      <c r="EF31" s="419"/>
      <c r="EG31" s="419"/>
      <c r="EH31" s="419"/>
      <c r="EI31" s="419"/>
      <c r="EJ31" s="419"/>
      <c r="EK31" s="419"/>
      <c r="EL31" s="419"/>
      <c r="EM31" s="419"/>
      <c r="EN31" s="419"/>
      <c r="EO31" s="419"/>
      <c r="EP31" s="419"/>
      <c r="EQ31" s="419"/>
      <c r="ER31" s="419"/>
      <c r="ES31" s="419"/>
      <c r="ET31" s="419"/>
      <c r="EU31" s="419"/>
      <c r="EV31" s="419"/>
      <c r="EW31" s="419"/>
      <c r="EX31" s="419"/>
      <c r="EY31" s="419"/>
      <c r="EZ31" s="419"/>
      <c r="FA31" s="419"/>
      <c r="FB31" s="419"/>
      <c r="FC31" s="419"/>
      <c r="FD31" s="419"/>
      <c r="FE31" s="419"/>
      <c r="FF31" s="419"/>
      <c r="FG31" s="419"/>
      <c r="FH31" s="419"/>
      <c r="FI31" s="419"/>
      <c r="FJ31" s="419"/>
      <c r="FK31" s="419"/>
    </row>
    <row r="32" spans="1:182" ht="3" customHeight="1" x14ac:dyDescent="0.2"/>
    <row r="36" spans="50:56" x14ac:dyDescent="0.2">
      <c r="AX36" s="420"/>
      <c r="AY36" s="420"/>
      <c r="AZ36" s="420"/>
      <c r="BA36" s="420"/>
      <c r="BB36" s="420"/>
      <c r="BC36" s="420"/>
      <c r="BD36" s="420"/>
    </row>
  </sheetData>
  <mergeCells count="369">
    <mergeCell ref="A19:F19"/>
    <mergeCell ref="G19:L19"/>
    <mergeCell ref="A20:F20"/>
    <mergeCell ref="G20:L20"/>
    <mergeCell ref="B21:AR21"/>
    <mergeCell ref="B22:AR22"/>
    <mergeCell ref="B23:AR23"/>
    <mergeCell ref="A3:FK3"/>
    <mergeCell ref="R4:BU4"/>
    <mergeCell ref="BV4:CN4"/>
    <mergeCell ref="CO4:CV4"/>
    <mergeCell ref="CW4:DG4"/>
    <mergeCell ref="A13:F13"/>
    <mergeCell ref="AP6:DV6"/>
    <mergeCell ref="AP7:DV7"/>
    <mergeCell ref="A9:BD9"/>
    <mergeCell ref="BE9:EI9"/>
    <mergeCell ref="EB10:EI12"/>
    <mergeCell ref="BZ11:CE12"/>
    <mergeCell ref="CF11:CW11"/>
    <mergeCell ref="CX11:DU11"/>
    <mergeCell ref="DV11:EA12"/>
    <mergeCell ref="G13:L13"/>
    <mergeCell ref="M13:R13"/>
    <mergeCell ref="FF9:FK12"/>
    <mergeCell ref="A10:F12"/>
    <mergeCell ref="G10:L12"/>
    <mergeCell ref="M10:R12"/>
    <mergeCell ref="S10:Z12"/>
    <mergeCell ref="AA10:AF12"/>
    <mergeCell ref="AG10:AL12"/>
    <mergeCell ref="AM10:AR12"/>
    <mergeCell ref="AS10:AX12"/>
    <mergeCell ref="AY10:BD12"/>
    <mergeCell ref="BE10:BK12"/>
    <mergeCell ref="BL10:BR12"/>
    <mergeCell ref="BS10:BY12"/>
    <mergeCell ref="BZ10:EA10"/>
    <mergeCell ref="EP11:EU12"/>
    <mergeCell ref="EV11:EZ12"/>
    <mergeCell ref="FA11:FE12"/>
    <mergeCell ref="CF12:CK12"/>
    <mergeCell ref="CL12:CQ12"/>
    <mergeCell ref="CR12:CW12"/>
    <mergeCell ref="CX12:DC12"/>
    <mergeCell ref="DD12:DI12"/>
    <mergeCell ref="DJ12:DO12"/>
    <mergeCell ref="DP12:DU12"/>
    <mergeCell ref="EJ9:EO12"/>
    <mergeCell ref="EP9:FE10"/>
    <mergeCell ref="AY13:BD13"/>
    <mergeCell ref="BE13:BK13"/>
    <mergeCell ref="BL13:BR13"/>
    <mergeCell ref="BS13:BY13"/>
    <mergeCell ref="BZ13:CE13"/>
    <mergeCell ref="S13:Z13"/>
    <mergeCell ref="AA13:AF13"/>
    <mergeCell ref="AG13:AL13"/>
    <mergeCell ref="AM13:AR13"/>
    <mergeCell ref="AS13:AX13"/>
    <mergeCell ref="BE14:BK14"/>
    <mergeCell ref="BL14:BR14"/>
    <mergeCell ref="BS14:BY14"/>
    <mergeCell ref="DJ13:DO13"/>
    <mergeCell ref="DP13:DU13"/>
    <mergeCell ref="DV13:EA13"/>
    <mergeCell ref="EB13:EI13"/>
    <mergeCell ref="EJ13:EO13"/>
    <mergeCell ref="CF13:CK13"/>
    <mergeCell ref="CL13:CQ13"/>
    <mergeCell ref="CR13:CW13"/>
    <mergeCell ref="CX13:DC13"/>
    <mergeCell ref="DD13:DI13"/>
    <mergeCell ref="A14:F14"/>
    <mergeCell ref="G14:L14"/>
    <mergeCell ref="M14:R14"/>
    <mergeCell ref="S14:Z14"/>
    <mergeCell ref="AA14:AF14"/>
    <mergeCell ref="AG14:AL14"/>
    <mergeCell ref="AM14:AR14"/>
    <mergeCell ref="AS14:AX14"/>
    <mergeCell ref="AY14:BD14"/>
    <mergeCell ref="BZ14:CE14"/>
    <mergeCell ref="CF14:CK14"/>
    <mergeCell ref="CL14:CQ14"/>
    <mergeCell ref="CR14:CW14"/>
    <mergeCell ref="CX14:DC14"/>
    <mergeCell ref="EP13:EU13"/>
    <mergeCell ref="EV13:EZ13"/>
    <mergeCell ref="FA13:FE13"/>
    <mergeCell ref="FF13:FK13"/>
    <mergeCell ref="EJ14:EO14"/>
    <mergeCell ref="EP14:EU14"/>
    <mergeCell ref="EV14:EZ14"/>
    <mergeCell ref="FA14:FE14"/>
    <mergeCell ref="FF14:FK14"/>
    <mergeCell ref="DD14:DI14"/>
    <mergeCell ref="DJ14:DO14"/>
    <mergeCell ref="DP14:DU14"/>
    <mergeCell ref="DV14:EA14"/>
    <mergeCell ref="EB14:EI14"/>
    <mergeCell ref="AG15:AL15"/>
    <mergeCell ref="AM15:AR15"/>
    <mergeCell ref="AS15:AX15"/>
    <mergeCell ref="AY15:BD15"/>
    <mergeCell ref="BE15:BK15"/>
    <mergeCell ref="A15:F15"/>
    <mergeCell ref="G15:L15"/>
    <mergeCell ref="M15:R15"/>
    <mergeCell ref="S15:Z15"/>
    <mergeCell ref="AA15:AF15"/>
    <mergeCell ref="CX15:DC15"/>
    <mergeCell ref="DD15:DI15"/>
    <mergeCell ref="DJ15:DO15"/>
    <mergeCell ref="DP15:DU15"/>
    <mergeCell ref="BL15:BR15"/>
    <mergeCell ref="BS15:BY15"/>
    <mergeCell ref="BZ15:CE15"/>
    <mergeCell ref="CF15:CK15"/>
    <mergeCell ref="CL15:CQ15"/>
    <mergeCell ref="DD16:DI16"/>
    <mergeCell ref="DJ16:DO16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DV15:EA15"/>
    <mergeCell ref="EB15:EI15"/>
    <mergeCell ref="EJ15:EO15"/>
    <mergeCell ref="EP15:EU15"/>
    <mergeCell ref="EV15:EZ15"/>
    <mergeCell ref="CR15:CW15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DP16:DU16"/>
    <mergeCell ref="DV16:EA16"/>
    <mergeCell ref="EB16:EI16"/>
    <mergeCell ref="EJ16:EO16"/>
    <mergeCell ref="EP16:EU16"/>
    <mergeCell ref="CL16:CQ16"/>
    <mergeCell ref="CR16:CW16"/>
    <mergeCell ref="CX16:DC16"/>
    <mergeCell ref="BE18:BK18"/>
    <mergeCell ref="BL18:BR18"/>
    <mergeCell ref="BS18:BY18"/>
    <mergeCell ref="DJ17:DO17"/>
    <mergeCell ref="DP17:DU17"/>
    <mergeCell ref="DV17:EA17"/>
    <mergeCell ref="EB17:EI17"/>
    <mergeCell ref="EJ17:EO17"/>
    <mergeCell ref="CF17:CK17"/>
    <mergeCell ref="CL17:CQ17"/>
    <mergeCell ref="CR17:CW17"/>
    <mergeCell ref="CX17:DC17"/>
    <mergeCell ref="DD17:DI17"/>
    <mergeCell ref="A18:F18"/>
    <mergeCell ref="G18:L18"/>
    <mergeCell ref="M18:R18"/>
    <mergeCell ref="S18:Z18"/>
    <mergeCell ref="AA18:AF18"/>
    <mergeCell ref="AG18:AL18"/>
    <mergeCell ref="AM18:AR18"/>
    <mergeCell ref="AS18:AX18"/>
    <mergeCell ref="AY18:BD18"/>
    <mergeCell ref="BZ18:CE18"/>
    <mergeCell ref="CF18:CK18"/>
    <mergeCell ref="CL18:CQ18"/>
    <mergeCell ref="CR18:CW18"/>
    <mergeCell ref="CX18:DC18"/>
    <mergeCell ref="EP17:EU17"/>
    <mergeCell ref="EV17:EZ17"/>
    <mergeCell ref="FA17:FE17"/>
    <mergeCell ref="FF17:FK17"/>
    <mergeCell ref="EJ18:EO18"/>
    <mergeCell ref="EP18:EU18"/>
    <mergeCell ref="EV18:EZ18"/>
    <mergeCell ref="FA18:FE18"/>
    <mergeCell ref="FF18:FK18"/>
    <mergeCell ref="DD18:DI18"/>
    <mergeCell ref="DJ18:DO18"/>
    <mergeCell ref="DP18:DU18"/>
    <mergeCell ref="DV18:EA18"/>
    <mergeCell ref="EB18:EI18"/>
    <mergeCell ref="FF19:FK19"/>
    <mergeCell ref="DD19:DI19"/>
    <mergeCell ref="DJ19:DO19"/>
    <mergeCell ref="DP19:DU19"/>
    <mergeCell ref="DV19:EA19"/>
    <mergeCell ref="EB19:EI19"/>
    <mergeCell ref="BZ19:CE19"/>
    <mergeCell ref="CF19:CK19"/>
    <mergeCell ref="CL19:CQ19"/>
    <mergeCell ref="CR19:CW19"/>
    <mergeCell ref="CX19:DC19"/>
    <mergeCell ref="M20:R20"/>
    <mergeCell ref="S20:Z20"/>
    <mergeCell ref="AA20:AF20"/>
    <mergeCell ref="AG20:AL20"/>
    <mergeCell ref="AM20:AR20"/>
    <mergeCell ref="EJ19:EO19"/>
    <mergeCell ref="EP19:EU19"/>
    <mergeCell ref="EV19:EZ19"/>
    <mergeCell ref="FA19:FE19"/>
    <mergeCell ref="AS19:AX19"/>
    <mergeCell ref="AY19:BD19"/>
    <mergeCell ref="BE19:BK19"/>
    <mergeCell ref="BL19:BR19"/>
    <mergeCell ref="BS19:BY19"/>
    <mergeCell ref="M19:R19"/>
    <mergeCell ref="S19:Z19"/>
    <mergeCell ref="AA19:AF19"/>
    <mergeCell ref="AG19:AL19"/>
    <mergeCell ref="AM19:AR19"/>
    <mergeCell ref="BZ20:CE20"/>
    <mergeCell ref="CF20:CK20"/>
    <mergeCell ref="CL20:CQ20"/>
    <mergeCell ref="CR20:CW20"/>
    <mergeCell ref="CX20:DC20"/>
    <mergeCell ref="AS20:AX20"/>
    <mergeCell ref="AY20:BD20"/>
    <mergeCell ref="BE20:BK20"/>
    <mergeCell ref="BL20:BR20"/>
    <mergeCell ref="BS20:BY20"/>
    <mergeCell ref="EJ20:EO20"/>
    <mergeCell ref="EP20:EU20"/>
    <mergeCell ref="EV20:EZ20"/>
    <mergeCell ref="FA20:FE20"/>
    <mergeCell ref="FF20:FK20"/>
    <mergeCell ref="DD20:DI20"/>
    <mergeCell ref="DJ20:DO20"/>
    <mergeCell ref="DP20:DU20"/>
    <mergeCell ref="DV20:EA20"/>
    <mergeCell ref="EB20:EI20"/>
    <mergeCell ref="BZ21:CE21"/>
    <mergeCell ref="CF21:CK21"/>
    <mergeCell ref="CL21:CQ21"/>
    <mergeCell ref="CR21:CW21"/>
    <mergeCell ref="CX21:DC21"/>
    <mergeCell ref="AS21:AX21"/>
    <mergeCell ref="AY21:BD21"/>
    <mergeCell ref="BE21:BK21"/>
    <mergeCell ref="BL21:BR21"/>
    <mergeCell ref="BS21:BY21"/>
    <mergeCell ref="EJ21:EO21"/>
    <mergeCell ref="EP21:EU21"/>
    <mergeCell ref="EV21:EZ21"/>
    <mergeCell ref="FA21:FE21"/>
    <mergeCell ref="FF21:FK21"/>
    <mergeCell ref="DD21:DI21"/>
    <mergeCell ref="DJ21:DO21"/>
    <mergeCell ref="DP21:DU21"/>
    <mergeCell ref="DV21:EA21"/>
    <mergeCell ref="EB21:EI21"/>
    <mergeCell ref="BZ22:CE22"/>
    <mergeCell ref="CF22:CK22"/>
    <mergeCell ref="CL22:CQ22"/>
    <mergeCell ref="CR22:CW22"/>
    <mergeCell ref="CX22:DC22"/>
    <mergeCell ref="AS22:AX22"/>
    <mergeCell ref="AY22:BD22"/>
    <mergeCell ref="BE22:BK22"/>
    <mergeCell ref="BL22:BR22"/>
    <mergeCell ref="BS22:BY22"/>
    <mergeCell ref="EJ22:EO22"/>
    <mergeCell ref="EP22:EU22"/>
    <mergeCell ref="EV22:EZ22"/>
    <mergeCell ref="FA22:FE22"/>
    <mergeCell ref="FF22:FK22"/>
    <mergeCell ref="DD22:DI22"/>
    <mergeCell ref="DJ22:DO22"/>
    <mergeCell ref="DP22:DU22"/>
    <mergeCell ref="DV22:EA22"/>
    <mergeCell ref="EB22:EI22"/>
    <mergeCell ref="BZ23:CE23"/>
    <mergeCell ref="CF23:CK23"/>
    <mergeCell ref="CL23:CQ23"/>
    <mergeCell ref="CR23:CW23"/>
    <mergeCell ref="CX23:DC23"/>
    <mergeCell ref="AS23:AX23"/>
    <mergeCell ref="AY23:BD23"/>
    <mergeCell ref="BE23:BK23"/>
    <mergeCell ref="BL23:BR23"/>
    <mergeCell ref="BS23:BY23"/>
    <mergeCell ref="EJ23:EO23"/>
    <mergeCell ref="EP23:EU23"/>
    <mergeCell ref="EV23:EZ23"/>
    <mergeCell ref="FA23:FE23"/>
    <mergeCell ref="FF23:FK23"/>
    <mergeCell ref="DD23:DI23"/>
    <mergeCell ref="DJ23:DO23"/>
    <mergeCell ref="DP23:DU23"/>
    <mergeCell ref="DV23:EA23"/>
    <mergeCell ref="EB23:EI23"/>
    <mergeCell ref="DP24:DU24"/>
    <mergeCell ref="DV24:EA24"/>
    <mergeCell ref="BS24:BY24"/>
    <mergeCell ref="BZ24:CE24"/>
    <mergeCell ref="CF24:CK24"/>
    <mergeCell ref="CL24:CQ24"/>
    <mergeCell ref="CR24:CW24"/>
    <mergeCell ref="B24:AR24"/>
    <mergeCell ref="AS24:AX24"/>
    <mergeCell ref="AY24:BD24"/>
    <mergeCell ref="BE24:BK24"/>
    <mergeCell ref="BL24:BR24"/>
    <mergeCell ref="FF24:FK24"/>
    <mergeCell ref="B25:AR25"/>
    <mergeCell ref="AS25:AX25"/>
    <mergeCell ref="AY25:BD25"/>
    <mergeCell ref="BE25:BK25"/>
    <mergeCell ref="BL25:BR25"/>
    <mergeCell ref="BS25:BY25"/>
    <mergeCell ref="BZ25:CE25"/>
    <mergeCell ref="CF25:CK25"/>
    <mergeCell ref="CL25:CQ25"/>
    <mergeCell ref="CR25:CW25"/>
    <mergeCell ref="CX25:DC25"/>
    <mergeCell ref="DD25:DI25"/>
    <mergeCell ref="DJ25:DO25"/>
    <mergeCell ref="DP25:DU25"/>
    <mergeCell ref="DV25:EA25"/>
    <mergeCell ref="EB24:EI24"/>
    <mergeCell ref="EJ24:EO24"/>
    <mergeCell ref="EP24:EU24"/>
    <mergeCell ref="EV24:EZ24"/>
    <mergeCell ref="FA24:FE24"/>
    <mergeCell ref="CX24:DC24"/>
    <mergeCell ref="DD24:DI24"/>
    <mergeCell ref="DJ24:DO24"/>
    <mergeCell ref="A31:FK31"/>
    <mergeCell ref="AX36:BD36"/>
    <mergeCell ref="FF25:FK25"/>
    <mergeCell ref="AI27:BS27"/>
    <mergeCell ref="BT27:DD27"/>
    <mergeCell ref="DE27:EF27"/>
    <mergeCell ref="AI28:BS28"/>
    <mergeCell ref="BT28:DD28"/>
    <mergeCell ref="DE28:EF28"/>
    <mergeCell ref="EB25:EI25"/>
    <mergeCell ref="EJ25:EO25"/>
    <mergeCell ref="EP25:EU25"/>
    <mergeCell ref="EV25:EZ25"/>
    <mergeCell ref="FA25:FE25"/>
  </mergeCells>
  <pageMargins left="0.70866141732283472" right="0.51181102362204722" top="0.15748031496062992" bottom="0.15748031496062992" header="0.11811023622047245" footer="0.11811023622047245"/>
  <pageSetup paperSize="9" scale="5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L49"/>
  <sheetViews>
    <sheetView tabSelected="1" view="pageBreakPreview" topLeftCell="A7" zoomScale="75" zoomScaleNormal="100" zoomScaleSheetLayoutView="75" workbookViewId="0">
      <selection activeCell="CD47" sqref="CD47"/>
    </sheetView>
  </sheetViews>
  <sheetFormatPr defaultColWidth="1.25" defaultRowHeight="15" x14ac:dyDescent="0.25"/>
  <cols>
    <col min="1" max="37" width="1.25" style="187"/>
    <col min="38" max="38" width="1.625" style="187" customWidth="1"/>
    <col min="39" max="39" width="2.25" style="187" customWidth="1"/>
    <col min="40" max="16384" width="1.25" style="187"/>
  </cols>
  <sheetData>
    <row r="1" spans="1:90" s="185" customFormat="1" ht="11.25" x14ac:dyDescent="0.2">
      <c r="BL1" s="186"/>
      <c r="CJ1" s="186" t="s">
        <v>218</v>
      </c>
    </row>
    <row r="2" spans="1:90" s="185" customFormat="1" ht="11.25" x14ac:dyDescent="0.2">
      <c r="BL2" s="186"/>
      <c r="CJ2" s="186" t="s">
        <v>219</v>
      </c>
    </row>
    <row r="5" spans="1:90" s="188" customFormat="1" ht="18.75" customHeight="1" x14ac:dyDescent="0.3">
      <c r="A5" s="509" t="s">
        <v>220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09"/>
      <c r="CI5" s="509"/>
      <c r="CJ5" s="509"/>
      <c r="CK5" s="509"/>
      <c r="CL5" s="509"/>
    </row>
    <row r="6" spans="1:90" s="188" customFormat="1" ht="18.75" x14ac:dyDescent="0.3">
      <c r="A6" s="510" t="s">
        <v>221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510"/>
      <c r="BV6" s="510"/>
      <c r="BW6" s="510"/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</row>
    <row r="7" spans="1:90" s="188" customFormat="1" ht="18.75" x14ac:dyDescent="0.3">
      <c r="A7" s="510" t="s">
        <v>222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510"/>
      <c r="AQ7" s="510"/>
      <c r="AR7" s="510"/>
      <c r="AS7" s="510"/>
      <c r="AT7" s="510"/>
      <c r="AU7" s="510"/>
      <c r="AV7" s="510"/>
      <c r="AW7" s="510"/>
      <c r="AX7" s="510"/>
      <c r="AY7" s="510"/>
      <c r="AZ7" s="510"/>
      <c r="BA7" s="510"/>
      <c r="BB7" s="510"/>
      <c r="BC7" s="510"/>
      <c r="BD7" s="510"/>
      <c r="BE7" s="510"/>
      <c r="BF7" s="510"/>
      <c r="BG7" s="510"/>
      <c r="BH7" s="510"/>
      <c r="BI7" s="510"/>
      <c r="BJ7" s="510"/>
      <c r="BK7" s="510"/>
      <c r="BL7" s="510"/>
      <c r="BM7" s="510"/>
      <c r="BN7" s="510"/>
      <c r="BO7" s="510"/>
      <c r="BP7" s="510"/>
      <c r="BQ7" s="510"/>
      <c r="BR7" s="510"/>
      <c r="BS7" s="510"/>
      <c r="BT7" s="510"/>
      <c r="BU7" s="510"/>
      <c r="BV7" s="510"/>
      <c r="BW7" s="510"/>
      <c r="BX7" s="510"/>
      <c r="BY7" s="510"/>
      <c r="BZ7" s="510"/>
      <c r="CA7" s="510"/>
      <c r="CB7" s="510"/>
      <c r="CC7" s="510"/>
      <c r="CD7" s="510"/>
      <c r="CE7" s="510"/>
      <c r="CF7" s="510"/>
      <c r="CG7" s="510"/>
      <c r="CH7" s="510"/>
      <c r="CI7" s="510"/>
      <c r="CJ7" s="510"/>
      <c r="CK7" s="510"/>
      <c r="CL7" s="510"/>
    </row>
    <row r="8" spans="1:90" s="188" customFormat="1" ht="18.75" x14ac:dyDescent="0.3">
      <c r="A8" s="510" t="s">
        <v>223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0"/>
      <c r="AI8" s="510"/>
      <c r="AJ8" s="510"/>
      <c r="AK8" s="510"/>
      <c r="AL8" s="510"/>
      <c r="AM8" s="510"/>
      <c r="AN8" s="510"/>
      <c r="AO8" s="510"/>
      <c r="AP8" s="510"/>
      <c r="AQ8" s="510"/>
      <c r="AR8" s="510"/>
      <c r="AS8" s="510"/>
      <c r="AT8" s="510"/>
      <c r="AU8" s="510"/>
      <c r="AV8" s="510"/>
      <c r="AW8" s="510"/>
      <c r="AX8" s="510"/>
      <c r="AY8" s="510"/>
      <c r="AZ8" s="510"/>
      <c r="BA8" s="510"/>
      <c r="BB8" s="510"/>
      <c r="BC8" s="510"/>
      <c r="BD8" s="510"/>
      <c r="BE8" s="510"/>
      <c r="BF8" s="510"/>
      <c r="BG8" s="510"/>
      <c r="BH8" s="510"/>
      <c r="BI8" s="510"/>
      <c r="BJ8" s="510"/>
      <c r="BK8" s="510"/>
      <c r="BL8" s="510"/>
      <c r="BM8" s="510"/>
      <c r="BN8" s="510"/>
      <c r="BO8" s="510"/>
      <c r="BP8" s="510"/>
      <c r="BQ8" s="510"/>
      <c r="BR8" s="510"/>
      <c r="BS8" s="510"/>
      <c r="BT8" s="510"/>
      <c r="BU8" s="510"/>
      <c r="BV8" s="510"/>
      <c r="BW8" s="510"/>
      <c r="BX8" s="510"/>
      <c r="BY8" s="510"/>
      <c r="BZ8" s="510"/>
      <c r="CA8" s="510"/>
      <c r="CB8" s="510"/>
      <c r="CC8" s="510"/>
      <c r="CD8" s="510"/>
      <c r="CE8" s="510"/>
      <c r="CF8" s="510"/>
      <c r="CG8" s="510"/>
      <c r="CH8" s="510"/>
      <c r="CI8" s="510"/>
      <c r="CJ8" s="510"/>
      <c r="CK8" s="510"/>
      <c r="CL8" s="510"/>
    </row>
    <row r="9" spans="1:90" s="189" customFormat="1" x14ac:dyDescent="0.2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</row>
    <row r="10" spans="1:90" s="190" customFormat="1" ht="18.75" x14ac:dyDescent="0.3">
      <c r="A10" s="511" t="str">
        <f>'[2]Журнал 8.1'!A3</f>
        <v>МУП "Горсвет" город Коряжма, Архангельской области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1"/>
      <c r="AG10" s="511"/>
      <c r="AH10" s="511"/>
      <c r="AI10" s="511"/>
      <c r="AJ10" s="511"/>
      <c r="AK10" s="511"/>
      <c r="AL10" s="511"/>
      <c r="AM10" s="511"/>
      <c r="AN10" s="511"/>
      <c r="AO10" s="511"/>
      <c r="AP10" s="511"/>
      <c r="AQ10" s="511"/>
      <c r="AR10" s="511"/>
      <c r="AS10" s="511"/>
      <c r="AT10" s="511"/>
      <c r="AU10" s="511"/>
      <c r="AV10" s="511"/>
      <c r="AW10" s="511"/>
      <c r="AX10" s="511"/>
      <c r="AY10" s="511"/>
      <c r="AZ10" s="511"/>
      <c r="BA10" s="511"/>
      <c r="BB10" s="511"/>
      <c r="BC10" s="511"/>
      <c r="BD10" s="511"/>
      <c r="BE10" s="511"/>
      <c r="BF10" s="511"/>
      <c r="BG10" s="511"/>
      <c r="BH10" s="511"/>
      <c r="BI10" s="511"/>
      <c r="BJ10" s="511"/>
      <c r="BK10" s="511"/>
      <c r="BL10" s="511"/>
      <c r="BM10" s="511"/>
      <c r="BN10" s="511"/>
      <c r="BO10" s="511"/>
      <c r="BP10" s="511"/>
      <c r="BQ10" s="511"/>
      <c r="BR10" s="511"/>
      <c r="BS10" s="511"/>
      <c r="BT10" s="511"/>
      <c r="BU10" s="511"/>
      <c r="BV10" s="511"/>
      <c r="BW10" s="511"/>
      <c r="BX10" s="511"/>
      <c r="BY10" s="511"/>
      <c r="BZ10" s="511"/>
      <c r="CA10" s="511"/>
      <c r="CB10" s="511"/>
      <c r="CC10" s="511"/>
      <c r="CD10" s="511"/>
      <c r="CE10" s="511"/>
      <c r="CF10" s="511"/>
      <c r="CG10" s="511"/>
      <c r="CH10" s="511"/>
      <c r="CI10" s="511"/>
      <c r="CJ10" s="511"/>
      <c r="CK10" s="511"/>
      <c r="CL10" s="511"/>
    </row>
    <row r="11" spans="1:90" s="191" customFormat="1" ht="10.5" x14ac:dyDescent="0.2">
      <c r="A11" s="477" t="s">
        <v>203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  <c r="BM11" s="477"/>
      <c r="BN11" s="477"/>
      <c r="BO11" s="477"/>
      <c r="BP11" s="477"/>
      <c r="BQ11" s="477"/>
      <c r="BR11" s="477"/>
      <c r="BS11" s="477"/>
      <c r="BT11" s="477"/>
      <c r="BU11" s="477"/>
      <c r="BV11" s="477"/>
      <c r="BW11" s="477"/>
      <c r="BX11" s="477"/>
      <c r="BY11" s="477"/>
      <c r="BZ11" s="477"/>
      <c r="CA11" s="477"/>
      <c r="CB11" s="477"/>
      <c r="CC11" s="477"/>
      <c r="CD11" s="477"/>
      <c r="CE11" s="477"/>
      <c r="CF11" s="477"/>
      <c r="CG11" s="477"/>
      <c r="CH11" s="477"/>
      <c r="CI11" s="477"/>
      <c r="CJ11" s="477"/>
      <c r="CK11" s="477"/>
      <c r="CL11" s="477"/>
    </row>
    <row r="14" spans="1:90" ht="15.75" customHeight="1" x14ac:dyDescent="0.25">
      <c r="A14" s="512" t="s">
        <v>138</v>
      </c>
      <c r="B14" s="513"/>
      <c r="C14" s="513"/>
      <c r="D14" s="514"/>
      <c r="E14" s="515" t="s">
        <v>201</v>
      </c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 t="s">
        <v>224</v>
      </c>
      <c r="AO14" s="515"/>
      <c r="AP14" s="515"/>
      <c r="AQ14" s="515"/>
      <c r="AR14" s="515"/>
      <c r="AS14" s="515"/>
      <c r="AT14" s="515"/>
      <c r="AU14" s="515"/>
      <c r="AV14" s="515"/>
      <c r="AW14" s="515"/>
      <c r="AX14" s="515"/>
      <c r="AY14" s="515"/>
      <c r="AZ14" s="515"/>
      <c r="BA14" s="515"/>
      <c r="BB14" s="515"/>
      <c r="BC14" s="515"/>
      <c r="BD14" s="515"/>
      <c r="BE14" s="515"/>
      <c r="BF14" s="515"/>
      <c r="BG14" s="515"/>
      <c r="BH14" s="515"/>
      <c r="BI14" s="515"/>
      <c r="BJ14" s="515"/>
      <c r="BK14" s="515"/>
      <c r="BL14" s="515"/>
      <c r="BM14" s="515" t="s">
        <v>202</v>
      </c>
      <c r="BN14" s="515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5"/>
      <c r="BZ14" s="515"/>
      <c r="CA14" s="515"/>
      <c r="CB14" s="515"/>
      <c r="CC14" s="515"/>
      <c r="CD14" s="515"/>
      <c r="CE14" s="515"/>
      <c r="CF14" s="515"/>
      <c r="CG14" s="515"/>
      <c r="CH14" s="515"/>
      <c r="CI14" s="515"/>
      <c r="CJ14" s="515"/>
      <c r="CK14" s="515"/>
    </row>
    <row r="15" spans="1:90" ht="15.75" customHeight="1" x14ac:dyDescent="0.25">
      <c r="A15" s="516"/>
      <c r="B15" s="516"/>
      <c r="C15" s="516"/>
      <c r="D15" s="516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  <c r="AW15" s="517"/>
      <c r="AX15" s="517"/>
      <c r="AY15" s="517"/>
      <c r="AZ15" s="517"/>
      <c r="BA15" s="517"/>
      <c r="BB15" s="517"/>
      <c r="BC15" s="517"/>
      <c r="BD15" s="517"/>
      <c r="BE15" s="517"/>
      <c r="BF15" s="517"/>
      <c r="BG15" s="517"/>
      <c r="BH15" s="517"/>
      <c r="BI15" s="517"/>
      <c r="BJ15" s="517"/>
      <c r="BK15" s="517"/>
      <c r="BL15" s="517"/>
      <c r="BM15" s="517"/>
      <c r="BN15" s="517"/>
      <c r="BO15" s="517"/>
      <c r="BP15" s="517"/>
      <c r="BQ15" s="517"/>
      <c r="BR15" s="517"/>
      <c r="BS15" s="517"/>
      <c r="BT15" s="517"/>
      <c r="BU15" s="517"/>
      <c r="BV15" s="517"/>
      <c r="BW15" s="517"/>
      <c r="BX15" s="517"/>
      <c r="BY15" s="517"/>
      <c r="BZ15" s="517"/>
      <c r="CA15" s="517"/>
      <c r="CB15" s="517"/>
      <c r="CC15" s="517"/>
      <c r="CD15" s="517"/>
      <c r="CE15" s="517"/>
      <c r="CF15" s="517"/>
      <c r="CG15" s="517"/>
      <c r="CH15" s="517"/>
      <c r="CI15" s="517"/>
      <c r="CJ15" s="517"/>
      <c r="CK15" s="517"/>
    </row>
    <row r="16" spans="1:90" ht="15.75" customHeight="1" x14ac:dyDescent="0.25">
      <c r="A16" s="478">
        <v>1</v>
      </c>
      <c r="B16" s="479"/>
      <c r="C16" s="479"/>
      <c r="D16" s="480"/>
      <c r="E16" s="504" t="s">
        <v>225</v>
      </c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488">
        <v>1710</v>
      </c>
      <c r="AO16" s="489"/>
      <c r="AP16" s="489"/>
      <c r="AQ16" s="489"/>
      <c r="AR16" s="489"/>
      <c r="AS16" s="489"/>
      <c r="AT16" s="489"/>
      <c r="AU16" s="489"/>
      <c r="AV16" s="489"/>
      <c r="AW16" s="489"/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90"/>
      <c r="BM16" s="497" t="s">
        <v>226</v>
      </c>
      <c r="BN16" s="479"/>
      <c r="BO16" s="479"/>
      <c r="BP16" s="479"/>
      <c r="BQ16" s="479"/>
      <c r="BR16" s="479"/>
      <c r="BS16" s="479"/>
      <c r="BT16" s="479"/>
      <c r="BU16" s="479"/>
      <c r="BV16" s="479"/>
      <c r="BW16" s="479"/>
      <c r="BX16" s="479"/>
      <c r="BY16" s="479"/>
      <c r="BZ16" s="479"/>
      <c r="CA16" s="479"/>
      <c r="CB16" s="479"/>
      <c r="CC16" s="479"/>
      <c r="CD16" s="479"/>
      <c r="CE16" s="479"/>
      <c r="CF16" s="479"/>
      <c r="CG16" s="479"/>
      <c r="CH16" s="479"/>
      <c r="CI16" s="479"/>
      <c r="CJ16" s="479"/>
      <c r="CK16" s="480"/>
    </row>
    <row r="17" spans="1:89" ht="15.75" customHeight="1" x14ac:dyDescent="0.25">
      <c r="A17" s="481"/>
      <c r="B17" s="482"/>
      <c r="C17" s="482"/>
      <c r="D17" s="483"/>
      <c r="E17" s="505" t="s">
        <v>227</v>
      </c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7"/>
      <c r="AN17" s="491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492"/>
      <c r="BE17" s="492"/>
      <c r="BF17" s="492"/>
      <c r="BG17" s="492"/>
      <c r="BH17" s="492"/>
      <c r="BI17" s="492"/>
      <c r="BJ17" s="492"/>
      <c r="BK17" s="492"/>
      <c r="BL17" s="493"/>
      <c r="BM17" s="481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3"/>
    </row>
    <row r="18" spans="1:89" ht="15.75" customHeight="1" x14ac:dyDescent="0.25">
      <c r="A18" s="481"/>
      <c r="B18" s="482"/>
      <c r="C18" s="482"/>
      <c r="D18" s="483"/>
      <c r="E18" s="505" t="s">
        <v>228</v>
      </c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6"/>
      <c r="AM18" s="507"/>
      <c r="AN18" s="491"/>
      <c r="AO18" s="492"/>
      <c r="AP18" s="492"/>
      <c r="AQ18" s="492"/>
      <c r="AR18" s="492"/>
      <c r="AS18" s="492"/>
      <c r="AT18" s="492"/>
      <c r="AU18" s="492"/>
      <c r="AV18" s="492"/>
      <c r="AW18" s="492"/>
      <c r="AX18" s="492"/>
      <c r="AY18" s="492"/>
      <c r="AZ18" s="492"/>
      <c r="BA18" s="492"/>
      <c r="BB18" s="492"/>
      <c r="BC18" s="492"/>
      <c r="BD18" s="492"/>
      <c r="BE18" s="492"/>
      <c r="BF18" s="492"/>
      <c r="BG18" s="492"/>
      <c r="BH18" s="492"/>
      <c r="BI18" s="492"/>
      <c r="BJ18" s="492"/>
      <c r="BK18" s="492"/>
      <c r="BL18" s="493"/>
      <c r="BM18" s="481"/>
      <c r="BN18" s="482"/>
      <c r="BO18" s="482"/>
      <c r="BP18" s="482"/>
      <c r="BQ18" s="482"/>
      <c r="BR18" s="482"/>
      <c r="BS18" s="482"/>
      <c r="BT18" s="482"/>
      <c r="BU18" s="482"/>
      <c r="BV18" s="482"/>
      <c r="BW18" s="482"/>
      <c r="BX18" s="482"/>
      <c r="BY18" s="482"/>
      <c r="BZ18" s="482"/>
      <c r="CA18" s="482"/>
      <c r="CB18" s="482"/>
      <c r="CC18" s="482"/>
      <c r="CD18" s="482"/>
      <c r="CE18" s="482"/>
      <c r="CF18" s="482"/>
      <c r="CG18" s="482"/>
      <c r="CH18" s="482"/>
      <c r="CI18" s="482"/>
      <c r="CJ18" s="482"/>
      <c r="CK18" s="483"/>
    </row>
    <row r="19" spans="1:89" ht="15.75" customHeight="1" x14ac:dyDescent="0.25">
      <c r="A19" s="481"/>
      <c r="B19" s="482"/>
      <c r="C19" s="482"/>
      <c r="D19" s="483"/>
      <c r="E19" s="505" t="s">
        <v>229</v>
      </c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7"/>
      <c r="AN19" s="491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493"/>
      <c r="BM19" s="481"/>
      <c r="BN19" s="482"/>
      <c r="BO19" s="482"/>
      <c r="BP19" s="482"/>
      <c r="BQ19" s="482"/>
      <c r="BR19" s="482"/>
      <c r="BS19" s="482"/>
      <c r="BT19" s="482"/>
      <c r="BU19" s="482"/>
      <c r="BV19" s="482"/>
      <c r="BW19" s="482"/>
      <c r="BX19" s="482"/>
      <c r="BY19" s="482"/>
      <c r="BZ19" s="482"/>
      <c r="CA19" s="482"/>
      <c r="CB19" s="482"/>
      <c r="CC19" s="482"/>
      <c r="CD19" s="482"/>
      <c r="CE19" s="482"/>
      <c r="CF19" s="482"/>
      <c r="CG19" s="482"/>
      <c r="CH19" s="482"/>
      <c r="CI19" s="482"/>
      <c r="CJ19" s="482"/>
      <c r="CK19" s="483"/>
    </row>
    <row r="20" spans="1:89" ht="15.75" customHeight="1" x14ac:dyDescent="0.25">
      <c r="A20" s="481"/>
      <c r="B20" s="482"/>
      <c r="C20" s="482"/>
      <c r="D20" s="483"/>
      <c r="E20" s="505" t="s">
        <v>230</v>
      </c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7"/>
      <c r="AN20" s="491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2"/>
      <c r="BG20" s="492"/>
      <c r="BH20" s="492"/>
      <c r="BI20" s="492"/>
      <c r="BJ20" s="492"/>
      <c r="BK20" s="492"/>
      <c r="BL20" s="493"/>
      <c r="BM20" s="481"/>
      <c r="BN20" s="482"/>
      <c r="BO20" s="482"/>
      <c r="BP20" s="482"/>
      <c r="BQ20" s="482"/>
      <c r="BR20" s="482"/>
      <c r="BS20" s="482"/>
      <c r="BT20" s="482"/>
      <c r="BU20" s="482"/>
      <c r="BV20" s="482"/>
      <c r="BW20" s="482"/>
      <c r="BX20" s="482"/>
      <c r="BY20" s="482"/>
      <c r="BZ20" s="482"/>
      <c r="CA20" s="482"/>
      <c r="CB20" s="482"/>
      <c r="CC20" s="482"/>
      <c r="CD20" s="482"/>
      <c r="CE20" s="482"/>
      <c r="CF20" s="482"/>
      <c r="CG20" s="482"/>
      <c r="CH20" s="482"/>
      <c r="CI20" s="482"/>
      <c r="CJ20" s="482"/>
      <c r="CK20" s="483"/>
    </row>
    <row r="21" spans="1:89" ht="15.75" customHeight="1" x14ac:dyDescent="0.25">
      <c r="A21" s="481"/>
      <c r="B21" s="482"/>
      <c r="C21" s="482"/>
      <c r="D21" s="483"/>
      <c r="E21" s="505" t="s">
        <v>231</v>
      </c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7"/>
      <c r="AN21" s="491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92"/>
      <c r="BF21" s="492"/>
      <c r="BG21" s="492"/>
      <c r="BH21" s="492"/>
      <c r="BI21" s="492"/>
      <c r="BJ21" s="492"/>
      <c r="BK21" s="492"/>
      <c r="BL21" s="493"/>
      <c r="BM21" s="481"/>
      <c r="BN21" s="482"/>
      <c r="BO21" s="482"/>
      <c r="BP21" s="482"/>
      <c r="BQ21" s="482"/>
      <c r="BR21" s="482"/>
      <c r="BS21" s="482"/>
      <c r="BT21" s="482"/>
      <c r="BU21" s="482"/>
      <c r="BV21" s="482"/>
      <c r="BW21" s="482"/>
      <c r="BX21" s="482"/>
      <c r="BY21" s="482"/>
      <c r="BZ21" s="482"/>
      <c r="CA21" s="482"/>
      <c r="CB21" s="482"/>
      <c r="CC21" s="482"/>
      <c r="CD21" s="482"/>
      <c r="CE21" s="482"/>
      <c r="CF21" s="482"/>
      <c r="CG21" s="482"/>
      <c r="CH21" s="482"/>
      <c r="CI21" s="482"/>
      <c r="CJ21" s="482"/>
      <c r="CK21" s="483"/>
    </row>
    <row r="22" spans="1:89" ht="15.75" customHeight="1" x14ac:dyDescent="0.25">
      <c r="A22" s="481"/>
      <c r="B22" s="482"/>
      <c r="C22" s="482"/>
      <c r="D22" s="483"/>
      <c r="E22" s="505" t="s">
        <v>232</v>
      </c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7"/>
      <c r="AN22" s="491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2"/>
      <c r="BI22" s="492"/>
      <c r="BJ22" s="492"/>
      <c r="BK22" s="492"/>
      <c r="BL22" s="493"/>
      <c r="BM22" s="481"/>
      <c r="BN22" s="482"/>
      <c r="BO22" s="482"/>
      <c r="BP22" s="482"/>
      <c r="BQ22" s="482"/>
      <c r="BR22" s="482"/>
      <c r="BS22" s="482"/>
      <c r="BT22" s="482"/>
      <c r="BU22" s="482"/>
      <c r="BV22" s="482"/>
      <c r="BW22" s="482"/>
      <c r="BX22" s="482"/>
      <c r="BY22" s="482"/>
      <c r="BZ22" s="482"/>
      <c r="CA22" s="482"/>
      <c r="CB22" s="482"/>
      <c r="CC22" s="482"/>
      <c r="CD22" s="482"/>
      <c r="CE22" s="482"/>
      <c r="CF22" s="482"/>
      <c r="CG22" s="482"/>
      <c r="CH22" s="482"/>
      <c r="CI22" s="482"/>
      <c r="CJ22" s="482"/>
      <c r="CK22" s="483"/>
    </row>
    <row r="23" spans="1:89" ht="15.75" customHeight="1" x14ac:dyDescent="0.25">
      <c r="A23" s="484"/>
      <c r="B23" s="485"/>
      <c r="C23" s="485"/>
      <c r="D23" s="486"/>
      <c r="E23" s="508" t="s">
        <v>233</v>
      </c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494"/>
      <c r="AO23" s="495"/>
      <c r="AP23" s="495"/>
      <c r="AQ23" s="495"/>
      <c r="AR23" s="495"/>
      <c r="AS23" s="495"/>
      <c r="AT23" s="495"/>
      <c r="AU23" s="495"/>
      <c r="AV23" s="495"/>
      <c r="AW23" s="495"/>
      <c r="AX23" s="495"/>
      <c r="AY23" s="495"/>
      <c r="AZ23" s="495"/>
      <c r="BA23" s="495"/>
      <c r="BB23" s="495"/>
      <c r="BC23" s="495"/>
      <c r="BD23" s="495"/>
      <c r="BE23" s="495"/>
      <c r="BF23" s="495"/>
      <c r="BG23" s="495"/>
      <c r="BH23" s="495"/>
      <c r="BI23" s="495"/>
      <c r="BJ23" s="495"/>
      <c r="BK23" s="495"/>
      <c r="BL23" s="496"/>
      <c r="BM23" s="484"/>
      <c r="BN23" s="485"/>
      <c r="BO23" s="485"/>
      <c r="BP23" s="485"/>
      <c r="BQ23" s="485"/>
      <c r="BR23" s="485"/>
      <c r="BS23" s="485"/>
      <c r="BT23" s="485"/>
      <c r="BU23" s="485"/>
      <c r="BV23" s="485"/>
      <c r="BW23" s="485"/>
      <c r="BX23" s="485"/>
      <c r="BY23" s="485"/>
      <c r="BZ23" s="485"/>
      <c r="CA23" s="485"/>
      <c r="CB23" s="485"/>
      <c r="CC23" s="485"/>
      <c r="CD23" s="485"/>
      <c r="CE23" s="485"/>
      <c r="CF23" s="485"/>
      <c r="CG23" s="485"/>
      <c r="CH23" s="485"/>
      <c r="CI23" s="485"/>
      <c r="CJ23" s="485"/>
      <c r="CK23" s="486"/>
    </row>
    <row r="24" spans="1:89" ht="15.75" customHeight="1" x14ac:dyDescent="0.25">
      <c r="A24" s="478" t="s">
        <v>213</v>
      </c>
      <c r="B24" s="479"/>
      <c r="C24" s="479"/>
      <c r="D24" s="480"/>
      <c r="E24" s="504" t="s">
        <v>234</v>
      </c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504"/>
      <c r="AL24" s="504"/>
      <c r="AM24" s="504"/>
      <c r="AN24" s="488">
        <v>1710</v>
      </c>
      <c r="AO24" s="489"/>
      <c r="AP24" s="489"/>
      <c r="AQ24" s="489"/>
      <c r="AR24" s="489"/>
      <c r="AS24" s="489"/>
      <c r="AT24" s="489"/>
      <c r="AU24" s="489"/>
      <c r="AV24" s="489"/>
      <c r="AW24" s="489"/>
      <c r="AX24" s="489"/>
      <c r="AY24" s="489"/>
      <c r="AZ24" s="489"/>
      <c r="BA24" s="489"/>
      <c r="BB24" s="489"/>
      <c r="BC24" s="489"/>
      <c r="BD24" s="489"/>
      <c r="BE24" s="489"/>
      <c r="BF24" s="489"/>
      <c r="BG24" s="489"/>
      <c r="BH24" s="489"/>
      <c r="BI24" s="489"/>
      <c r="BJ24" s="489"/>
      <c r="BK24" s="489"/>
      <c r="BL24" s="490"/>
      <c r="BM24" s="497" t="s">
        <v>226</v>
      </c>
      <c r="BN24" s="479"/>
      <c r="BO24" s="479"/>
      <c r="BP24" s="479"/>
      <c r="BQ24" s="479"/>
      <c r="BR24" s="479"/>
      <c r="BS24" s="479"/>
      <c r="BT24" s="479"/>
      <c r="BU24" s="479"/>
      <c r="BV24" s="479"/>
      <c r="BW24" s="479"/>
      <c r="BX24" s="479"/>
      <c r="BY24" s="479"/>
      <c r="BZ24" s="479"/>
      <c r="CA24" s="479"/>
      <c r="CB24" s="479"/>
      <c r="CC24" s="479"/>
      <c r="CD24" s="479"/>
      <c r="CE24" s="479"/>
      <c r="CF24" s="479"/>
      <c r="CG24" s="479"/>
      <c r="CH24" s="479"/>
      <c r="CI24" s="479"/>
      <c r="CJ24" s="479"/>
      <c r="CK24" s="480"/>
    </row>
    <row r="25" spans="1:89" ht="15.75" customHeight="1" x14ac:dyDescent="0.25">
      <c r="A25" s="481"/>
      <c r="B25" s="482"/>
      <c r="C25" s="482"/>
      <c r="D25" s="483"/>
      <c r="E25" s="505" t="s">
        <v>235</v>
      </c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7"/>
      <c r="AN25" s="491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2"/>
      <c r="BE25" s="492"/>
      <c r="BF25" s="492"/>
      <c r="BG25" s="492"/>
      <c r="BH25" s="492"/>
      <c r="BI25" s="492"/>
      <c r="BJ25" s="492"/>
      <c r="BK25" s="492"/>
      <c r="BL25" s="493"/>
      <c r="BM25" s="481"/>
      <c r="BN25" s="482"/>
      <c r="BO25" s="482"/>
      <c r="BP25" s="482"/>
      <c r="BQ25" s="482"/>
      <c r="BR25" s="482"/>
      <c r="BS25" s="482"/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2"/>
      <c r="CE25" s="482"/>
      <c r="CF25" s="482"/>
      <c r="CG25" s="482"/>
      <c r="CH25" s="482"/>
      <c r="CI25" s="482"/>
      <c r="CJ25" s="482"/>
      <c r="CK25" s="483"/>
    </row>
    <row r="26" spans="1:89" ht="15.75" customHeight="1" x14ac:dyDescent="0.25">
      <c r="A26" s="481"/>
      <c r="B26" s="482"/>
      <c r="C26" s="482"/>
      <c r="D26" s="483"/>
      <c r="E26" s="505" t="s">
        <v>236</v>
      </c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7"/>
      <c r="AN26" s="491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2"/>
      <c r="BE26" s="492"/>
      <c r="BF26" s="492"/>
      <c r="BG26" s="492"/>
      <c r="BH26" s="492"/>
      <c r="BI26" s="492"/>
      <c r="BJ26" s="492"/>
      <c r="BK26" s="492"/>
      <c r="BL26" s="493"/>
      <c r="BM26" s="481"/>
      <c r="BN26" s="482"/>
      <c r="BO26" s="482"/>
      <c r="BP26" s="482"/>
      <c r="BQ26" s="482"/>
      <c r="BR26" s="482"/>
      <c r="BS26" s="482"/>
      <c r="BT26" s="482"/>
      <c r="BU26" s="482"/>
      <c r="BV26" s="482"/>
      <c r="BW26" s="482"/>
      <c r="BX26" s="482"/>
      <c r="BY26" s="482"/>
      <c r="BZ26" s="482"/>
      <c r="CA26" s="482"/>
      <c r="CB26" s="482"/>
      <c r="CC26" s="482"/>
      <c r="CD26" s="482"/>
      <c r="CE26" s="482"/>
      <c r="CF26" s="482"/>
      <c r="CG26" s="482"/>
      <c r="CH26" s="482"/>
      <c r="CI26" s="482"/>
      <c r="CJ26" s="482"/>
      <c r="CK26" s="483"/>
    </row>
    <row r="27" spans="1:89" ht="15.75" customHeight="1" x14ac:dyDescent="0.25">
      <c r="A27" s="481"/>
      <c r="B27" s="482"/>
      <c r="C27" s="482"/>
      <c r="D27" s="483"/>
      <c r="E27" s="505" t="s">
        <v>237</v>
      </c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7"/>
      <c r="AN27" s="491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2"/>
      <c r="BE27" s="492"/>
      <c r="BF27" s="492"/>
      <c r="BG27" s="492"/>
      <c r="BH27" s="492"/>
      <c r="BI27" s="492"/>
      <c r="BJ27" s="492"/>
      <c r="BK27" s="492"/>
      <c r="BL27" s="493"/>
      <c r="BM27" s="481"/>
      <c r="BN27" s="482"/>
      <c r="BO27" s="482"/>
      <c r="BP27" s="482"/>
      <c r="BQ27" s="482"/>
      <c r="BR27" s="482"/>
      <c r="BS27" s="482"/>
      <c r="BT27" s="482"/>
      <c r="BU27" s="482"/>
      <c r="BV27" s="482"/>
      <c r="BW27" s="482"/>
      <c r="BX27" s="482"/>
      <c r="BY27" s="482"/>
      <c r="BZ27" s="482"/>
      <c r="CA27" s="482"/>
      <c r="CB27" s="482"/>
      <c r="CC27" s="482"/>
      <c r="CD27" s="482"/>
      <c r="CE27" s="482"/>
      <c r="CF27" s="482"/>
      <c r="CG27" s="482"/>
      <c r="CH27" s="482"/>
      <c r="CI27" s="482"/>
      <c r="CJ27" s="482"/>
      <c r="CK27" s="483"/>
    </row>
    <row r="28" spans="1:89" ht="15.75" customHeight="1" x14ac:dyDescent="0.25">
      <c r="A28" s="481"/>
      <c r="B28" s="482"/>
      <c r="C28" s="482"/>
      <c r="D28" s="483"/>
      <c r="E28" s="505" t="s">
        <v>238</v>
      </c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7"/>
      <c r="AN28" s="491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3"/>
      <c r="BM28" s="481"/>
      <c r="BN28" s="482"/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2"/>
      <c r="BZ28" s="482"/>
      <c r="CA28" s="482"/>
      <c r="CB28" s="482"/>
      <c r="CC28" s="482"/>
      <c r="CD28" s="482"/>
      <c r="CE28" s="482"/>
      <c r="CF28" s="482"/>
      <c r="CG28" s="482"/>
      <c r="CH28" s="482"/>
      <c r="CI28" s="482"/>
      <c r="CJ28" s="482"/>
      <c r="CK28" s="483"/>
    </row>
    <row r="29" spans="1:89" ht="15.75" customHeight="1" x14ac:dyDescent="0.25">
      <c r="A29" s="481"/>
      <c r="B29" s="482"/>
      <c r="C29" s="482"/>
      <c r="D29" s="483"/>
      <c r="E29" s="505" t="s">
        <v>239</v>
      </c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6"/>
      <c r="AG29" s="506"/>
      <c r="AH29" s="506"/>
      <c r="AI29" s="506"/>
      <c r="AJ29" s="506"/>
      <c r="AK29" s="506"/>
      <c r="AL29" s="506"/>
      <c r="AM29" s="507"/>
      <c r="AN29" s="491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492"/>
      <c r="BE29" s="492"/>
      <c r="BF29" s="492"/>
      <c r="BG29" s="492"/>
      <c r="BH29" s="492"/>
      <c r="BI29" s="492"/>
      <c r="BJ29" s="492"/>
      <c r="BK29" s="492"/>
      <c r="BL29" s="493"/>
      <c r="BM29" s="481"/>
      <c r="BN29" s="482"/>
      <c r="BO29" s="482"/>
      <c r="BP29" s="482"/>
      <c r="BQ29" s="482"/>
      <c r="BR29" s="482"/>
      <c r="BS29" s="482"/>
      <c r="BT29" s="482"/>
      <c r="BU29" s="482"/>
      <c r="BV29" s="482"/>
      <c r="BW29" s="482"/>
      <c r="BX29" s="482"/>
      <c r="BY29" s="482"/>
      <c r="BZ29" s="482"/>
      <c r="CA29" s="482"/>
      <c r="CB29" s="482"/>
      <c r="CC29" s="482"/>
      <c r="CD29" s="482"/>
      <c r="CE29" s="482"/>
      <c r="CF29" s="482"/>
      <c r="CG29" s="482"/>
      <c r="CH29" s="482"/>
      <c r="CI29" s="482"/>
      <c r="CJ29" s="482"/>
      <c r="CK29" s="483"/>
    </row>
    <row r="30" spans="1:89" ht="15.75" customHeight="1" x14ac:dyDescent="0.25">
      <c r="A30" s="481"/>
      <c r="B30" s="482"/>
      <c r="C30" s="482"/>
      <c r="D30" s="483"/>
      <c r="E30" s="505" t="s">
        <v>240</v>
      </c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  <c r="AL30" s="506"/>
      <c r="AM30" s="507"/>
      <c r="AN30" s="491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2"/>
      <c r="BB30" s="492"/>
      <c r="BC30" s="492"/>
      <c r="BD30" s="492"/>
      <c r="BE30" s="492"/>
      <c r="BF30" s="492"/>
      <c r="BG30" s="492"/>
      <c r="BH30" s="492"/>
      <c r="BI30" s="492"/>
      <c r="BJ30" s="492"/>
      <c r="BK30" s="492"/>
      <c r="BL30" s="493"/>
      <c r="BM30" s="481"/>
      <c r="BN30" s="482"/>
      <c r="BO30" s="482"/>
      <c r="BP30" s="482"/>
      <c r="BQ30" s="482"/>
      <c r="BR30" s="482"/>
      <c r="BS30" s="482"/>
      <c r="BT30" s="482"/>
      <c r="BU30" s="482"/>
      <c r="BV30" s="482"/>
      <c r="BW30" s="482"/>
      <c r="BX30" s="482"/>
      <c r="BY30" s="482"/>
      <c r="BZ30" s="482"/>
      <c r="CA30" s="482"/>
      <c r="CB30" s="482"/>
      <c r="CC30" s="482"/>
      <c r="CD30" s="482"/>
      <c r="CE30" s="482"/>
      <c r="CF30" s="482"/>
      <c r="CG30" s="482"/>
      <c r="CH30" s="482"/>
      <c r="CI30" s="482"/>
      <c r="CJ30" s="482"/>
      <c r="CK30" s="483"/>
    </row>
    <row r="31" spans="1:89" ht="15.75" customHeight="1" x14ac:dyDescent="0.25">
      <c r="A31" s="484"/>
      <c r="B31" s="485"/>
      <c r="C31" s="485"/>
      <c r="D31" s="486"/>
      <c r="E31" s="508" t="s">
        <v>241</v>
      </c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8"/>
      <c r="AK31" s="508"/>
      <c r="AL31" s="508"/>
      <c r="AM31" s="508"/>
      <c r="AN31" s="494"/>
      <c r="AO31" s="495"/>
      <c r="AP31" s="495"/>
      <c r="AQ31" s="495"/>
      <c r="AR31" s="495"/>
      <c r="AS31" s="495"/>
      <c r="AT31" s="495"/>
      <c r="AU31" s="495"/>
      <c r="AV31" s="495"/>
      <c r="AW31" s="495"/>
      <c r="AX31" s="495"/>
      <c r="AY31" s="495"/>
      <c r="AZ31" s="495"/>
      <c r="BA31" s="495"/>
      <c r="BB31" s="495"/>
      <c r="BC31" s="495"/>
      <c r="BD31" s="495"/>
      <c r="BE31" s="495"/>
      <c r="BF31" s="495"/>
      <c r="BG31" s="495"/>
      <c r="BH31" s="495"/>
      <c r="BI31" s="495"/>
      <c r="BJ31" s="495"/>
      <c r="BK31" s="495"/>
      <c r="BL31" s="496"/>
      <c r="BM31" s="484"/>
      <c r="BN31" s="485"/>
      <c r="BO31" s="485"/>
      <c r="BP31" s="485"/>
      <c r="BQ31" s="485"/>
      <c r="BR31" s="485"/>
      <c r="BS31" s="485"/>
      <c r="BT31" s="485"/>
      <c r="BU31" s="485"/>
      <c r="BV31" s="485"/>
      <c r="BW31" s="485"/>
      <c r="BX31" s="485"/>
      <c r="BY31" s="485"/>
      <c r="BZ31" s="485"/>
      <c r="CA31" s="485"/>
      <c r="CB31" s="485"/>
      <c r="CC31" s="485"/>
      <c r="CD31" s="485"/>
      <c r="CE31" s="485"/>
      <c r="CF31" s="485"/>
      <c r="CG31" s="485"/>
      <c r="CH31" s="485"/>
      <c r="CI31" s="485"/>
      <c r="CJ31" s="485"/>
      <c r="CK31" s="486"/>
    </row>
    <row r="32" spans="1:89" ht="15.75" customHeight="1" x14ac:dyDescent="0.25">
      <c r="A32" s="478" t="s">
        <v>205</v>
      </c>
      <c r="B32" s="479"/>
      <c r="C32" s="479"/>
      <c r="D32" s="480"/>
      <c r="E32" s="487" t="s">
        <v>242</v>
      </c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8">
        <v>1820</v>
      </c>
      <c r="AO32" s="489"/>
      <c r="AP32" s="489"/>
      <c r="AQ32" s="489"/>
      <c r="AR32" s="489"/>
      <c r="AS32" s="489"/>
      <c r="AT32" s="489"/>
      <c r="AU32" s="489"/>
      <c r="AV32" s="489"/>
      <c r="AW32" s="489"/>
      <c r="AX32" s="489"/>
      <c r="AY32" s="489"/>
      <c r="AZ32" s="489"/>
      <c r="BA32" s="489"/>
      <c r="BB32" s="489"/>
      <c r="BC32" s="489"/>
      <c r="BD32" s="489"/>
      <c r="BE32" s="489"/>
      <c r="BF32" s="489"/>
      <c r="BG32" s="489"/>
      <c r="BH32" s="489"/>
      <c r="BI32" s="489"/>
      <c r="BJ32" s="489"/>
      <c r="BK32" s="489"/>
      <c r="BL32" s="490"/>
      <c r="BM32" s="497" t="s">
        <v>226</v>
      </c>
      <c r="BN32" s="479"/>
      <c r="BO32" s="479"/>
      <c r="BP32" s="479"/>
      <c r="BQ32" s="479"/>
      <c r="BR32" s="479"/>
      <c r="BS32" s="479"/>
      <c r="BT32" s="479"/>
      <c r="BU32" s="479"/>
      <c r="BV32" s="479"/>
      <c r="BW32" s="479"/>
      <c r="BX32" s="479"/>
      <c r="BY32" s="479"/>
      <c r="BZ32" s="479"/>
      <c r="CA32" s="479"/>
      <c r="CB32" s="479"/>
      <c r="CC32" s="479"/>
      <c r="CD32" s="479"/>
      <c r="CE32" s="479"/>
      <c r="CF32" s="479"/>
      <c r="CG32" s="479"/>
      <c r="CH32" s="479"/>
      <c r="CI32" s="479"/>
      <c r="CJ32" s="479"/>
      <c r="CK32" s="480"/>
    </row>
    <row r="33" spans="1:89" x14ac:dyDescent="0.25">
      <c r="A33" s="481"/>
      <c r="B33" s="482"/>
      <c r="C33" s="482"/>
      <c r="D33" s="483"/>
      <c r="E33" s="498" t="s">
        <v>243</v>
      </c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499"/>
      <c r="AI33" s="499"/>
      <c r="AJ33" s="499"/>
      <c r="AK33" s="499"/>
      <c r="AL33" s="499"/>
      <c r="AM33" s="500"/>
      <c r="AN33" s="50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2"/>
      <c r="BE33" s="492"/>
      <c r="BF33" s="492"/>
      <c r="BG33" s="492"/>
      <c r="BH33" s="492"/>
      <c r="BI33" s="492"/>
      <c r="BJ33" s="492"/>
      <c r="BK33" s="492"/>
      <c r="BL33" s="493"/>
      <c r="BM33" s="503"/>
      <c r="BN33" s="482"/>
      <c r="BO33" s="482"/>
      <c r="BP33" s="482"/>
      <c r="BQ33" s="482"/>
      <c r="BR33" s="482"/>
      <c r="BS33" s="482"/>
      <c r="BT33" s="482"/>
      <c r="BU33" s="482"/>
      <c r="BV33" s="482"/>
      <c r="BW33" s="482"/>
      <c r="BX33" s="482"/>
      <c r="BY33" s="482"/>
      <c r="BZ33" s="482"/>
      <c r="CA33" s="482"/>
      <c r="CB33" s="482"/>
      <c r="CC33" s="482"/>
      <c r="CD33" s="482"/>
      <c r="CE33" s="482"/>
      <c r="CF33" s="482"/>
      <c r="CG33" s="482"/>
      <c r="CH33" s="482"/>
      <c r="CI33" s="482"/>
      <c r="CJ33" s="482"/>
      <c r="CK33" s="483"/>
    </row>
    <row r="34" spans="1:89" x14ac:dyDescent="0.25">
      <c r="A34" s="484"/>
      <c r="B34" s="485"/>
      <c r="C34" s="485"/>
      <c r="D34" s="486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494"/>
      <c r="AO34" s="495"/>
      <c r="AP34" s="495"/>
      <c r="AQ34" s="495"/>
      <c r="AR34" s="495"/>
      <c r="AS34" s="495"/>
      <c r="AT34" s="495"/>
      <c r="AU34" s="495"/>
      <c r="AV34" s="495"/>
      <c r="AW34" s="495"/>
      <c r="AX34" s="495"/>
      <c r="AY34" s="495"/>
      <c r="AZ34" s="495"/>
      <c r="BA34" s="495"/>
      <c r="BB34" s="495"/>
      <c r="BC34" s="495"/>
      <c r="BD34" s="495"/>
      <c r="BE34" s="495"/>
      <c r="BF34" s="495"/>
      <c r="BG34" s="495"/>
      <c r="BH34" s="495"/>
      <c r="BI34" s="495"/>
      <c r="BJ34" s="495"/>
      <c r="BK34" s="495"/>
      <c r="BL34" s="496"/>
      <c r="BM34" s="484"/>
      <c r="BN34" s="485"/>
      <c r="BO34" s="485"/>
      <c r="BP34" s="485"/>
      <c r="BQ34" s="485"/>
      <c r="BR34" s="485"/>
      <c r="BS34" s="485"/>
      <c r="BT34" s="485"/>
      <c r="BU34" s="485"/>
      <c r="BV34" s="485"/>
      <c r="BW34" s="485"/>
      <c r="BX34" s="485"/>
      <c r="BY34" s="485"/>
      <c r="BZ34" s="485"/>
      <c r="CA34" s="485"/>
      <c r="CB34" s="485"/>
      <c r="CC34" s="485"/>
      <c r="CD34" s="485"/>
      <c r="CE34" s="485"/>
      <c r="CF34" s="485"/>
      <c r="CG34" s="485"/>
      <c r="CH34" s="485"/>
      <c r="CI34" s="485"/>
      <c r="CJ34" s="485"/>
      <c r="CK34" s="486"/>
    </row>
    <row r="35" spans="1:89" x14ac:dyDescent="0.25">
      <c r="A35" s="478" t="s">
        <v>206</v>
      </c>
      <c r="B35" s="479"/>
      <c r="C35" s="479"/>
      <c r="D35" s="480"/>
      <c r="E35" s="487" t="s">
        <v>244</v>
      </c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8">
        <f>'8.1'!AQ24/'8.3'!AN16</f>
        <v>0</v>
      </c>
      <c r="AO35" s="489"/>
      <c r="AP35" s="489"/>
      <c r="AQ35" s="489"/>
      <c r="AR35" s="489"/>
      <c r="AS35" s="489"/>
      <c r="AT35" s="489"/>
      <c r="AU35" s="489"/>
      <c r="AV35" s="489"/>
      <c r="AW35" s="489"/>
      <c r="AX35" s="489"/>
      <c r="AY35" s="489"/>
      <c r="AZ35" s="489"/>
      <c r="BA35" s="489"/>
      <c r="BB35" s="489"/>
      <c r="BC35" s="489"/>
      <c r="BD35" s="489"/>
      <c r="BE35" s="489"/>
      <c r="BF35" s="489"/>
      <c r="BG35" s="489"/>
      <c r="BH35" s="489"/>
      <c r="BI35" s="489"/>
      <c r="BJ35" s="489"/>
      <c r="BK35" s="489"/>
      <c r="BL35" s="490"/>
      <c r="BM35" s="497" t="s">
        <v>245</v>
      </c>
      <c r="BN35" s="479"/>
      <c r="BO35" s="479"/>
      <c r="BP35" s="479"/>
      <c r="BQ35" s="479"/>
      <c r="BR35" s="479"/>
      <c r="BS35" s="479"/>
      <c r="BT35" s="479"/>
      <c r="BU35" s="479"/>
      <c r="BV35" s="479"/>
      <c r="BW35" s="479"/>
      <c r="BX35" s="479"/>
      <c r="BY35" s="479"/>
      <c r="BZ35" s="479"/>
      <c r="CA35" s="479"/>
      <c r="CB35" s="479"/>
      <c r="CC35" s="479"/>
      <c r="CD35" s="479"/>
      <c r="CE35" s="479"/>
      <c r="CF35" s="479"/>
      <c r="CG35" s="479"/>
      <c r="CH35" s="479"/>
      <c r="CI35" s="479"/>
      <c r="CJ35" s="479"/>
      <c r="CK35" s="480"/>
    </row>
    <row r="36" spans="1:89" ht="16.5" x14ac:dyDescent="0.3">
      <c r="A36" s="481"/>
      <c r="B36" s="482"/>
      <c r="C36" s="482"/>
      <c r="D36" s="483"/>
      <c r="E36" s="498" t="s">
        <v>246</v>
      </c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500"/>
      <c r="AN36" s="491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492"/>
      <c r="BE36" s="492"/>
      <c r="BF36" s="492"/>
      <c r="BG36" s="492"/>
      <c r="BH36" s="492"/>
      <c r="BI36" s="492"/>
      <c r="BJ36" s="492"/>
      <c r="BK36" s="492"/>
      <c r="BL36" s="493"/>
      <c r="BM36" s="481"/>
      <c r="BN36" s="482"/>
      <c r="BO36" s="482"/>
      <c r="BP36" s="482"/>
      <c r="BQ36" s="482"/>
      <c r="BR36" s="482"/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  <c r="CC36" s="482"/>
      <c r="CD36" s="482"/>
      <c r="CE36" s="482"/>
      <c r="CF36" s="482"/>
      <c r="CG36" s="482"/>
      <c r="CH36" s="482"/>
      <c r="CI36" s="482"/>
      <c r="CJ36" s="482"/>
      <c r="CK36" s="483"/>
    </row>
    <row r="37" spans="1:89" x14ac:dyDescent="0.25">
      <c r="A37" s="481"/>
      <c r="B37" s="482"/>
      <c r="C37" s="482"/>
      <c r="D37" s="483"/>
      <c r="E37" s="498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  <c r="AK37" s="499"/>
      <c r="AL37" s="499"/>
      <c r="AM37" s="500"/>
      <c r="AN37" s="491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92"/>
      <c r="BB37" s="492"/>
      <c r="BC37" s="492"/>
      <c r="BD37" s="492"/>
      <c r="BE37" s="492"/>
      <c r="BF37" s="492"/>
      <c r="BG37" s="492"/>
      <c r="BH37" s="492"/>
      <c r="BI37" s="492"/>
      <c r="BJ37" s="492"/>
      <c r="BK37" s="492"/>
      <c r="BL37" s="493"/>
      <c r="BM37" s="481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3"/>
    </row>
    <row r="38" spans="1:89" x14ac:dyDescent="0.25">
      <c r="A38" s="481"/>
      <c r="B38" s="482"/>
      <c r="C38" s="482"/>
      <c r="D38" s="483"/>
      <c r="E38" s="498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499"/>
      <c r="AM38" s="500"/>
      <c r="AN38" s="491"/>
      <c r="AO38" s="492"/>
      <c r="AP38" s="492"/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492"/>
      <c r="BB38" s="492"/>
      <c r="BC38" s="492"/>
      <c r="BD38" s="492"/>
      <c r="BE38" s="492"/>
      <c r="BF38" s="492"/>
      <c r="BG38" s="492"/>
      <c r="BH38" s="492"/>
      <c r="BI38" s="492"/>
      <c r="BJ38" s="492"/>
      <c r="BK38" s="492"/>
      <c r="BL38" s="493"/>
      <c r="BM38" s="481"/>
      <c r="BN38" s="482"/>
      <c r="BO38" s="482"/>
      <c r="BP38" s="482"/>
      <c r="BQ38" s="482"/>
      <c r="BR38" s="482"/>
      <c r="BS38" s="482"/>
      <c r="BT38" s="482"/>
      <c r="BU38" s="482"/>
      <c r="BV38" s="482"/>
      <c r="BW38" s="482"/>
      <c r="BX38" s="482"/>
      <c r="BY38" s="482"/>
      <c r="BZ38" s="482"/>
      <c r="CA38" s="482"/>
      <c r="CB38" s="482"/>
      <c r="CC38" s="482"/>
      <c r="CD38" s="482"/>
      <c r="CE38" s="482"/>
      <c r="CF38" s="482"/>
      <c r="CG38" s="482"/>
      <c r="CH38" s="482"/>
      <c r="CI38" s="482"/>
      <c r="CJ38" s="482"/>
      <c r="CK38" s="483"/>
    </row>
    <row r="39" spans="1:89" x14ac:dyDescent="0.25">
      <c r="A39" s="484"/>
      <c r="B39" s="485"/>
      <c r="C39" s="485"/>
      <c r="D39" s="486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  <c r="AL39" s="501"/>
      <c r="AM39" s="501"/>
      <c r="AN39" s="494"/>
      <c r="AO39" s="495"/>
      <c r="AP39" s="495"/>
      <c r="AQ39" s="495"/>
      <c r="AR39" s="495"/>
      <c r="AS39" s="495"/>
      <c r="AT39" s="495"/>
      <c r="AU39" s="495"/>
      <c r="AV39" s="495"/>
      <c r="AW39" s="495"/>
      <c r="AX39" s="495"/>
      <c r="AY39" s="495"/>
      <c r="AZ39" s="495"/>
      <c r="BA39" s="495"/>
      <c r="BB39" s="495"/>
      <c r="BC39" s="495"/>
      <c r="BD39" s="495"/>
      <c r="BE39" s="495"/>
      <c r="BF39" s="495"/>
      <c r="BG39" s="495"/>
      <c r="BH39" s="495"/>
      <c r="BI39" s="495"/>
      <c r="BJ39" s="495"/>
      <c r="BK39" s="495"/>
      <c r="BL39" s="496"/>
      <c r="BM39" s="484"/>
      <c r="BN39" s="485"/>
      <c r="BO39" s="485"/>
      <c r="BP39" s="485"/>
      <c r="BQ39" s="485"/>
      <c r="BR39" s="485"/>
      <c r="BS39" s="485"/>
      <c r="BT39" s="485"/>
      <c r="BU39" s="485"/>
      <c r="BV39" s="485"/>
      <c r="BW39" s="485"/>
      <c r="BX39" s="485"/>
      <c r="BY39" s="485"/>
      <c r="BZ39" s="485"/>
      <c r="CA39" s="485"/>
      <c r="CB39" s="485"/>
      <c r="CC39" s="485"/>
      <c r="CD39" s="485"/>
      <c r="CE39" s="485"/>
      <c r="CF39" s="485"/>
      <c r="CG39" s="485"/>
      <c r="CH39" s="485"/>
      <c r="CI39" s="485"/>
      <c r="CJ39" s="485"/>
      <c r="CK39" s="486"/>
    </row>
    <row r="40" spans="1:89" x14ac:dyDescent="0.25">
      <c r="A40" s="478" t="s">
        <v>207</v>
      </c>
      <c r="B40" s="479"/>
      <c r="C40" s="479"/>
      <c r="D40" s="480"/>
      <c r="E40" s="487" t="s">
        <v>247</v>
      </c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8">
        <f>'8.1'!AI24/'8.3'!AN16</f>
        <v>0</v>
      </c>
      <c r="AO40" s="489"/>
      <c r="AP40" s="489"/>
      <c r="AQ40" s="489"/>
      <c r="AR40" s="489"/>
      <c r="AS40" s="489"/>
      <c r="AT40" s="489"/>
      <c r="AU40" s="489"/>
      <c r="AV40" s="489"/>
      <c r="AW40" s="489"/>
      <c r="AX40" s="489"/>
      <c r="AY40" s="489"/>
      <c r="AZ40" s="489"/>
      <c r="BA40" s="489"/>
      <c r="BB40" s="489"/>
      <c r="BC40" s="489"/>
      <c r="BD40" s="489"/>
      <c r="BE40" s="489"/>
      <c r="BF40" s="489"/>
      <c r="BG40" s="489"/>
      <c r="BH40" s="489"/>
      <c r="BI40" s="489"/>
      <c r="BJ40" s="489"/>
      <c r="BK40" s="489"/>
      <c r="BL40" s="490"/>
      <c r="BM40" s="497" t="s">
        <v>248</v>
      </c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  <c r="BY40" s="479"/>
      <c r="BZ40" s="479"/>
      <c r="CA40" s="479"/>
      <c r="CB40" s="479"/>
      <c r="CC40" s="479"/>
      <c r="CD40" s="479"/>
      <c r="CE40" s="479"/>
      <c r="CF40" s="479"/>
      <c r="CG40" s="479"/>
      <c r="CH40" s="479"/>
      <c r="CI40" s="479"/>
      <c r="CJ40" s="479"/>
      <c r="CK40" s="480"/>
    </row>
    <row r="41" spans="1:89" ht="16.5" x14ac:dyDescent="0.3">
      <c r="A41" s="481"/>
      <c r="B41" s="482"/>
      <c r="C41" s="482"/>
      <c r="D41" s="483"/>
      <c r="E41" s="498" t="s">
        <v>249</v>
      </c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500"/>
      <c r="AN41" s="491"/>
      <c r="AO41" s="492"/>
      <c r="AP41" s="492"/>
      <c r="AQ41" s="492"/>
      <c r="AR41" s="492"/>
      <c r="AS41" s="492"/>
      <c r="AT41" s="492"/>
      <c r="AU41" s="492"/>
      <c r="AV41" s="492"/>
      <c r="AW41" s="492"/>
      <c r="AX41" s="492"/>
      <c r="AY41" s="492"/>
      <c r="AZ41" s="492"/>
      <c r="BA41" s="492"/>
      <c r="BB41" s="492"/>
      <c r="BC41" s="492"/>
      <c r="BD41" s="492"/>
      <c r="BE41" s="492"/>
      <c r="BF41" s="492"/>
      <c r="BG41" s="492"/>
      <c r="BH41" s="492"/>
      <c r="BI41" s="492"/>
      <c r="BJ41" s="492"/>
      <c r="BK41" s="492"/>
      <c r="BL41" s="493"/>
      <c r="BM41" s="481"/>
      <c r="BN41" s="482"/>
      <c r="BO41" s="482"/>
      <c r="BP41" s="482"/>
      <c r="BQ41" s="482"/>
      <c r="BR41" s="482"/>
      <c r="BS41" s="482"/>
      <c r="BT41" s="482"/>
      <c r="BU41" s="482"/>
      <c r="BV41" s="482"/>
      <c r="BW41" s="482"/>
      <c r="BX41" s="482"/>
      <c r="BY41" s="482"/>
      <c r="BZ41" s="482"/>
      <c r="CA41" s="482"/>
      <c r="CB41" s="482"/>
      <c r="CC41" s="482"/>
      <c r="CD41" s="482"/>
      <c r="CE41" s="482"/>
      <c r="CF41" s="482"/>
      <c r="CG41" s="482"/>
      <c r="CH41" s="482"/>
      <c r="CI41" s="482"/>
      <c r="CJ41" s="482"/>
      <c r="CK41" s="483"/>
    </row>
    <row r="42" spans="1:89" x14ac:dyDescent="0.25">
      <c r="A42" s="481"/>
      <c r="B42" s="482"/>
      <c r="C42" s="482"/>
      <c r="D42" s="483"/>
      <c r="E42" s="498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499"/>
      <c r="AL42" s="499"/>
      <c r="AM42" s="500"/>
      <c r="AN42" s="491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92"/>
      <c r="BE42" s="492"/>
      <c r="BF42" s="492"/>
      <c r="BG42" s="492"/>
      <c r="BH42" s="492"/>
      <c r="BI42" s="492"/>
      <c r="BJ42" s="492"/>
      <c r="BK42" s="492"/>
      <c r="BL42" s="493"/>
      <c r="BM42" s="481"/>
      <c r="BN42" s="482"/>
      <c r="BO42" s="482"/>
      <c r="BP42" s="482"/>
      <c r="BQ42" s="482"/>
      <c r="BR42" s="482"/>
      <c r="BS42" s="482"/>
      <c r="BT42" s="482"/>
      <c r="BU42" s="482"/>
      <c r="BV42" s="482"/>
      <c r="BW42" s="482"/>
      <c r="BX42" s="482"/>
      <c r="BY42" s="482"/>
      <c r="BZ42" s="482"/>
      <c r="CA42" s="482"/>
      <c r="CB42" s="482"/>
      <c r="CC42" s="482"/>
      <c r="CD42" s="482"/>
      <c r="CE42" s="482"/>
      <c r="CF42" s="482"/>
      <c r="CG42" s="482"/>
      <c r="CH42" s="482"/>
      <c r="CI42" s="482"/>
      <c r="CJ42" s="482"/>
      <c r="CK42" s="483"/>
    </row>
    <row r="43" spans="1:89" x14ac:dyDescent="0.25">
      <c r="A43" s="481"/>
      <c r="B43" s="482"/>
      <c r="C43" s="482"/>
      <c r="D43" s="483"/>
      <c r="E43" s="498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499"/>
      <c r="AH43" s="499"/>
      <c r="AI43" s="499"/>
      <c r="AJ43" s="499"/>
      <c r="AK43" s="499"/>
      <c r="AL43" s="499"/>
      <c r="AM43" s="500"/>
      <c r="AN43" s="491"/>
      <c r="AO43" s="492"/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492"/>
      <c r="BE43" s="492"/>
      <c r="BF43" s="492"/>
      <c r="BG43" s="492"/>
      <c r="BH43" s="492"/>
      <c r="BI43" s="492"/>
      <c r="BJ43" s="492"/>
      <c r="BK43" s="492"/>
      <c r="BL43" s="493"/>
      <c r="BM43" s="481"/>
      <c r="BN43" s="482"/>
      <c r="BO43" s="482"/>
      <c r="BP43" s="482"/>
      <c r="BQ43" s="482"/>
      <c r="BR43" s="482"/>
      <c r="BS43" s="482"/>
      <c r="BT43" s="482"/>
      <c r="BU43" s="482"/>
      <c r="BV43" s="482"/>
      <c r="BW43" s="482"/>
      <c r="BX43" s="482"/>
      <c r="BY43" s="482"/>
      <c r="BZ43" s="482"/>
      <c r="CA43" s="482"/>
      <c r="CB43" s="482"/>
      <c r="CC43" s="482"/>
      <c r="CD43" s="482"/>
      <c r="CE43" s="482"/>
      <c r="CF43" s="482"/>
      <c r="CG43" s="482"/>
      <c r="CH43" s="482"/>
      <c r="CI43" s="482"/>
      <c r="CJ43" s="482"/>
      <c r="CK43" s="483"/>
    </row>
    <row r="44" spans="1:89" x14ac:dyDescent="0.25">
      <c r="A44" s="484"/>
      <c r="B44" s="485"/>
      <c r="C44" s="485"/>
      <c r="D44" s="486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494"/>
      <c r="AO44" s="495"/>
      <c r="AP44" s="495"/>
      <c r="AQ44" s="495"/>
      <c r="AR44" s="495"/>
      <c r="AS44" s="495"/>
      <c r="AT44" s="495"/>
      <c r="AU44" s="495"/>
      <c r="AV44" s="495"/>
      <c r="AW44" s="495"/>
      <c r="AX44" s="495"/>
      <c r="AY44" s="495"/>
      <c r="AZ44" s="495"/>
      <c r="BA44" s="495"/>
      <c r="BB44" s="495"/>
      <c r="BC44" s="495"/>
      <c r="BD44" s="495"/>
      <c r="BE44" s="495"/>
      <c r="BF44" s="495"/>
      <c r="BG44" s="495"/>
      <c r="BH44" s="495"/>
      <c r="BI44" s="495"/>
      <c r="BJ44" s="495"/>
      <c r="BK44" s="495"/>
      <c r="BL44" s="496"/>
      <c r="BM44" s="484"/>
      <c r="BN44" s="485"/>
      <c r="BO44" s="485"/>
      <c r="BP44" s="485"/>
      <c r="BQ44" s="485"/>
      <c r="BR44" s="485"/>
      <c r="BS44" s="485"/>
      <c r="BT44" s="485"/>
      <c r="BU44" s="485"/>
      <c r="BV44" s="485"/>
      <c r="BW44" s="485"/>
      <c r="BX44" s="485"/>
      <c r="BY44" s="485"/>
      <c r="BZ44" s="485"/>
      <c r="CA44" s="485"/>
      <c r="CB44" s="485"/>
      <c r="CC44" s="485"/>
      <c r="CD44" s="485"/>
      <c r="CE44" s="485"/>
      <c r="CF44" s="485"/>
      <c r="CG44" s="485"/>
      <c r="CH44" s="485"/>
      <c r="CI44" s="485"/>
      <c r="CJ44" s="485"/>
      <c r="CK44" s="486"/>
    </row>
    <row r="45" spans="1:89" x14ac:dyDescent="0.25">
      <c r="BM45" s="192"/>
      <c r="BN45" s="192"/>
      <c r="BO45" s="192"/>
      <c r="BP45" s="192"/>
    </row>
    <row r="48" spans="1:89" x14ac:dyDescent="0.25">
      <c r="A48" s="413" t="s">
        <v>126</v>
      </c>
      <c r="B48" s="413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 t="s">
        <v>216</v>
      </c>
      <c r="X48" s="413"/>
      <c r="Y48" s="413"/>
      <c r="Z48" s="413"/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413"/>
      <c r="AL48" s="413"/>
      <c r="AM48" s="413"/>
      <c r="AN48" s="413"/>
      <c r="AO48" s="413"/>
      <c r="AP48" s="413"/>
      <c r="AQ48" s="413"/>
      <c r="AR48" s="413"/>
      <c r="AS48" s="413"/>
      <c r="AT48" s="413"/>
      <c r="AU48" s="413"/>
      <c r="AV48" s="413"/>
      <c r="AW48" s="413"/>
      <c r="AX48" s="413"/>
      <c r="AY48" s="413"/>
      <c r="AZ48" s="413"/>
      <c r="BA48" s="413"/>
      <c r="BB48" s="413"/>
      <c r="BC48" s="413"/>
      <c r="BD48" s="413"/>
      <c r="BE48" s="413"/>
      <c r="BF48" s="413"/>
      <c r="BG48" s="413"/>
      <c r="BH48" s="413"/>
      <c r="BI48" s="413"/>
      <c r="BJ48" s="413"/>
      <c r="BK48" s="413"/>
      <c r="BL48" s="413"/>
    </row>
    <row r="49" spans="1:64" s="191" customFormat="1" ht="10.5" x14ac:dyDescent="0.2">
      <c r="A49" s="477" t="s">
        <v>211</v>
      </c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V49" s="477"/>
      <c r="W49" s="477" t="s">
        <v>250</v>
      </c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 t="s">
        <v>212</v>
      </c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77"/>
      <c r="BE49" s="477"/>
      <c r="BF49" s="477"/>
      <c r="BG49" s="477"/>
      <c r="BH49" s="477"/>
      <c r="BI49" s="477"/>
      <c r="BJ49" s="477"/>
      <c r="BK49" s="477"/>
      <c r="BL49" s="477"/>
    </row>
  </sheetData>
  <mergeCells count="64">
    <mergeCell ref="A15:D15"/>
    <mergeCell ref="E15:AM15"/>
    <mergeCell ref="AN15:BL15"/>
    <mergeCell ref="BM15:CK15"/>
    <mergeCell ref="A16:D23"/>
    <mergeCell ref="E16:AM16"/>
    <mergeCell ref="AN16:BL23"/>
    <mergeCell ref="BM16:CK23"/>
    <mergeCell ref="E17:AM17"/>
    <mergeCell ref="E18:AM18"/>
    <mergeCell ref="E19:AM19"/>
    <mergeCell ref="E20:AM20"/>
    <mergeCell ref="E21:AM21"/>
    <mergeCell ref="E22:AM22"/>
    <mergeCell ref="E23:AM23"/>
    <mergeCell ref="A14:D14"/>
    <mergeCell ref="E14:AM14"/>
    <mergeCell ref="AN14:BL14"/>
    <mergeCell ref="BM14:CK14"/>
    <mergeCell ref="A11:CL11"/>
    <mergeCell ref="A5:CL5"/>
    <mergeCell ref="A6:CL6"/>
    <mergeCell ref="A7:CL7"/>
    <mergeCell ref="A8:CL8"/>
    <mergeCell ref="A10:CL10"/>
    <mergeCell ref="A24:D31"/>
    <mergeCell ref="E24:AM24"/>
    <mergeCell ref="AN24:BL31"/>
    <mergeCell ref="BM24:CK31"/>
    <mergeCell ref="E25:AM25"/>
    <mergeCell ref="E26:AM26"/>
    <mergeCell ref="E27:AM27"/>
    <mergeCell ref="E28:AM28"/>
    <mergeCell ref="E29:AM29"/>
    <mergeCell ref="E30:AM30"/>
    <mergeCell ref="E31:AM31"/>
    <mergeCell ref="A32:D34"/>
    <mergeCell ref="E32:AM32"/>
    <mergeCell ref="AN32:BL34"/>
    <mergeCell ref="BM32:CK34"/>
    <mergeCell ref="E33:AM33"/>
    <mergeCell ref="E34:AM34"/>
    <mergeCell ref="A35:D39"/>
    <mergeCell ref="E35:AM35"/>
    <mergeCell ref="AN35:BL39"/>
    <mergeCell ref="BM35:CK39"/>
    <mergeCell ref="E36:AM36"/>
    <mergeCell ref="E37:AM37"/>
    <mergeCell ref="E38:AM38"/>
    <mergeCell ref="E39:AM39"/>
    <mergeCell ref="A40:D44"/>
    <mergeCell ref="E40:AM40"/>
    <mergeCell ref="AN40:BL44"/>
    <mergeCell ref="BM40:CK44"/>
    <mergeCell ref="E41:AM41"/>
    <mergeCell ref="E42:AM42"/>
    <mergeCell ref="E43:AM43"/>
    <mergeCell ref="E44:AM44"/>
    <mergeCell ref="A48:V48"/>
    <mergeCell ref="W48:AR48"/>
    <mergeCell ref="AS48:BL48"/>
    <mergeCell ref="A49:V49"/>
    <mergeCell ref="W49:AR49"/>
    <mergeCell ref="AS49:BL49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6"/>
  <sheetViews>
    <sheetView view="pageBreakPreview" zoomScaleNormal="100" zoomScaleSheetLayoutView="100" workbookViewId="0">
      <selection activeCell="A16" sqref="A16:C16"/>
    </sheetView>
  </sheetViews>
  <sheetFormatPr defaultRowHeight="12.75" x14ac:dyDescent="0.2"/>
  <cols>
    <col min="2" max="2" width="36.875" customWidth="1"/>
    <col min="3" max="3" width="21.875" customWidth="1"/>
    <col min="4" max="4" width="23.75" customWidth="1"/>
  </cols>
  <sheetData>
    <row r="1" spans="1:4" x14ac:dyDescent="0.2">
      <c r="A1" s="291" t="s">
        <v>256</v>
      </c>
      <c r="B1" s="291"/>
      <c r="C1" s="291"/>
      <c r="D1" s="291"/>
    </row>
    <row r="2" spans="1:4" ht="25.5" customHeight="1" x14ac:dyDescent="0.2">
      <c r="A2" s="291"/>
      <c r="B2" s="291"/>
      <c r="C2" s="291"/>
      <c r="D2" s="291"/>
    </row>
    <row r="4" spans="1:4" ht="76.5" x14ac:dyDescent="0.2">
      <c r="A4" s="11" t="s">
        <v>151</v>
      </c>
      <c r="B4" s="11" t="s">
        <v>152</v>
      </c>
      <c r="C4" s="11" t="s">
        <v>153</v>
      </c>
      <c r="D4" s="11" t="s">
        <v>154</v>
      </c>
    </row>
    <row r="5" spans="1:4" x14ac:dyDescent="0.2">
      <c r="A5" s="127">
        <v>1</v>
      </c>
      <c r="B5" s="127">
        <v>2</v>
      </c>
      <c r="C5" s="127">
        <v>3</v>
      </c>
      <c r="D5" s="127">
        <v>4</v>
      </c>
    </row>
    <row r="6" spans="1:4" ht="25.5" x14ac:dyDescent="0.2">
      <c r="A6" s="128">
        <v>1</v>
      </c>
      <c r="B6" s="129" t="s">
        <v>258</v>
      </c>
      <c r="C6" s="128">
        <v>2.2000000000000002</v>
      </c>
      <c r="D6" s="132">
        <v>23</v>
      </c>
    </row>
    <row r="7" spans="1:4" ht="25.5" x14ac:dyDescent="0.2">
      <c r="A7" s="128">
        <v>2</v>
      </c>
      <c r="B7" s="129" t="s">
        <v>259</v>
      </c>
      <c r="C7" s="128">
        <v>1.25</v>
      </c>
      <c r="D7" s="132">
        <v>1</v>
      </c>
    </row>
    <row r="8" spans="1:4" ht="25.5" x14ac:dyDescent="0.2">
      <c r="A8" s="128">
        <v>3</v>
      </c>
      <c r="B8" s="129" t="s">
        <v>260</v>
      </c>
      <c r="C8" s="128">
        <v>2.33</v>
      </c>
      <c r="D8" s="132">
        <v>19</v>
      </c>
    </row>
    <row r="9" spans="1:4" ht="25.5" x14ac:dyDescent="0.2">
      <c r="A9" s="128">
        <v>4</v>
      </c>
      <c r="B9" s="129" t="s">
        <v>261</v>
      </c>
      <c r="C9" s="128">
        <v>2.0499999999999998</v>
      </c>
      <c r="D9" s="132">
        <v>10</v>
      </c>
    </row>
    <row r="10" spans="1:4" ht="25.5" x14ac:dyDescent="0.2">
      <c r="A10" s="128">
        <v>5</v>
      </c>
      <c r="B10" s="129" t="s">
        <v>262</v>
      </c>
      <c r="C10" s="128">
        <v>3</v>
      </c>
      <c r="D10" s="132">
        <v>10</v>
      </c>
    </row>
    <row r="11" spans="1:4" ht="25.5" x14ac:dyDescent="0.2">
      <c r="A11" s="128">
        <v>6</v>
      </c>
      <c r="B11" s="129" t="s">
        <v>257</v>
      </c>
      <c r="C11" s="128">
        <v>1.1000000000000001</v>
      </c>
      <c r="D11" s="132">
        <v>19</v>
      </c>
    </row>
    <row r="12" spans="1:4" ht="25.5" x14ac:dyDescent="0.2">
      <c r="A12" s="128">
        <v>7</v>
      </c>
      <c r="B12" s="129" t="s">
        <v>263</v>
      </c>
      <c r="C12" s="128">
        <v>2.2999999999999998</v>
      </c>
      <c r="D12" s="132">
        <v>65</v>
      </c>
    </row>
    <row r="13" spans="1:4" x14ac:dyDescent="0.2">
      <c r="A13" s="130"/>
      <c r="B13" s="130" t="s">
        <v>155</v>
      </c>
      <c r="C13" s="131">
        <f>SUM(C6:C12)</f>
        <v>14.23</v>
      </c>
      <c r="D13" s="131">
        <f>SUM(D6:D12)</f>
        <v>147</v>
      </c>
    </row>
    <row r="16" spans="1:4" ht="15.75" x14ac:dyDescent="0.25">
      <c r="A16" s="109" t="s">
        <v>126</v>
      </c>
      <c r="B16" s="108"/>
      <c r="C16" s="109" t="s">
        <v>139</v>
      </c>
    </row>
  </sheetData>
  <mergeCells count="1">
    <mergeCell ref="A1:D2"/>
  </mergeCells>
  <pageMargins left="0.7" right="0.7" top="0.75" bottom="0.75" header="0.3" footer="0.3"/>
  <pageSetup paperSize="9" scale="11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2"/>
  <sheetViews>
    <sheetView view="pageBreakPreview" zoomScaleNormal="75" zoomScaleSheetLayoutView="100" workbookViewId="0">
      <selection activeCell="C7" sqref="C7"/>
    </sheetView>
  </sheetViews>
  <sheetFormatPr defaultRowHeight="12.75" x14ac:dyDescent="0.2"/>
  <cols>
    <col min="1" max="1" width="62.75" style="1" customWidth="1"/>
    <col min="2" max="2" width="17.75" style="1" hidden="1" customWidth="1"/>
    <col min="3" max="3" width="24" style="1" customWidth="1"/>
    <col min="4" max="4" width="17.25" style="1" hidden="1" customWidth="1"/>
    <col min="5" max="5" width="15.75" style="1" hidden="1" customWidth="1"/>
    <col min="6" max="6" width="15.375" style="1" hidden="1" customWidth="1"/>
    <col min="7" max="7" width="14.75" style="1" hidden="1" customWidth="1"/>
    <col min="8" max="8" width="4.25" style="1" customWidth="1"/>
    <col min="9" max="9" width="11.5" style="1" customWidth="1"/>
    <col min="10" max="10" width="14.625" style="1" customWidth="1"/>
    <col min="11" max="11" width="11.75" style="1" customWidth="1"/>
    <col min="12" max="12" width="17.625" style="1" customWidth="1"/>
    <col min="13" max="13" width="11.625" style="1" customWidth="1"/>
    <col min="14" max="14" width="14.625" style="1" customWidth="1"/>
    <col min="15" max="16384" width="9" style="1"/>
  </cols>
  <sheetData>
    <row r="1" spans="1:7" ht="76.5" customHeight="1" x14ac:dyDescent="0.2">
      <c r="A1" s="292" t="s">
        <v>264</v>
      </c>
      <c r="B1" s="292"/>
      <c r="C1" s="292"/>
      <c r="D1" s="292"/>
      <c r="E1" s="292"/>
      <c r="F1" s="292"/>
      <c r="G1" s="292"/>
    </row>
    <row r="2" spans="1:7" ht="62.25" customHeight="1" x14ac:dyDescent="0.2">
      <c r="A2" s="292" t="s">
        <v>118</v>
      </c>
      <c r="B2" s="292"/>
      <c r="C2" s="292"/>
      <c r="D2" s="292"/>
      <c r="E2" s="292"/>
      <c r="F2" s="292"/>
      <c r="G2" s="292"/>
    </row>
    <row r="3" spans="1:7" ht="19.5" x14ac:dyDescent="0.25">
      <c r="A3" s="293"/>
      <c r="B3" s="294"/>
      <c r="C3" s="294"/>
      <c r="D3" s="294"/>
    </row>
    <row r="4" spans="1:7" s="65" customFormat="1" ht="32.25" customHeight="1" x14ac:dyDescent="0.2">
      <c r="A4" s="153" t="s">
        <v>47</v>
      </c>
      <c r="B4" s="295" t="s">
        <v>0</v>
      </c>
      <c r="C4" s="296"/>
      <c r="D4" s="168"/>
      <c r="E4" s="168"/>
      <c r="F4" s="168"/>
      <c r="G4" s="169"/>
    </row>
    <row r="5" spans="1:7" s="65" customFormat="1" ht="46.5" customHeight="1" x14ac:dyDescent="0.2">
      <c r="A5" s="105" t="s">
        <v>56</v>
      </c>
      <c r="B5" s="67">
        <v>1770</v>
      </c>
      <c r="C5" s="67">
        <f>'8.3'!AN16</f>
        <v>1710</v>
      </c>
      <c r="D5" s="67">
        <f>C5+'3.1'!E6</f>
        <v>1774</v>
      </c>
      <c r="E5" s="67">
        <f>D5+'3.1'!F6</f>
        <v>1838</v>
      </c>
      <c r="F5" s="67">
        <f>E5+'3.1'!G6</f>
        <v>1902</v>
      </c>
      <c r="G5" s="67">
        <f>F5+'3.1'!H6</f>
        <v>1966</v>
      </c>
    </row>
    <row r="6" spans="1:7" s="65" customFormat="1" ht="46.5" customHeight="1" x14ac:dyDescent="0.2">
      <c r="A6" s="104" t="s">
        <v>166</v>
      </c>
      <c r="B6" s="123">
        <v>21</v>
      </c>
      <c r="C6" s="201">
        <f>'1.1'!C13</f>
        <v>14.23</v>
      </c>
      <c r="D6" s="123">
        <v>22</v>
      </c>
      <c r="E6" s="123">
        <v>21</v>
      </c>
      <c r="F6" s="123">
        <v>20</v>
      </c>
      <c r="G6" s="123">
        <v>20</v>
      </c>
    </row>
    <row r="7" spans="1:7" s="66" customFormat="1" ht="46.5" customHeight="1" x14ac:dyDescent="0.2">
      <c r="A7" s="106" t="s">
        <v>137</v>
      </c>
      <c r="B7" s="151">
        <f>IF(B5=0,0,B6/B5)</f>
        <v>1.1864406779661017E-2</v>
      </c>
      <c r="C7" s="200">
        <f t="shared" ref="C7:G7" si="0">IF(C5=0,0,C6/C5)</f>
        <v>8.3216374269005858E-3</v>
      </c>
      <c r="D7" s="151">
        <f t="shared" si="0"/>
        <v>1.2401352874859075E-2</v>
      </c>
      <c r="E7" s="151">
        <f t="shared" si="0"/>
        <v>1.1425462459194777E-2</v>
      </c>
      <c r="F7" s="151">
        <f t="shared" si="0"/>
        <v>1.0515247108307046E-2</v>
      </c>
      <c r="G7" s="151">
        <f t="shared" si="0"/>
        <v>1.0172939979654121E-2</v>
      </c>
    </row>
    <row r="9" spans="1:7" x14ac:dyDescent="0.2">
      <c r="A9" s="61"/>
    </row>
    <row r="10" spans="1:7" x14ac:dyDescent="0.2">
      <c r="A10" s="61"/>
    </row>
    <row r="12" spans="1:7" s="66" customFormat="1" ht="30" customHeight="1" x14ac:dyDescent="0.2">
      <c r="A12" s="66" t="s">
        <v>126</v>
      </c>
      <c r="C12" s="66" t="s">
        <v>139</v>
      </c>
    </row>
  </sheetData>
  <mergeCells count="4">
    <mergeCell ref="A1:G1"/>
    <mergeCell ref="A2:G2"/>
    <mergeCell ref="A3:D3"/>
    <mergeCell ref="B4:C4"/>
  </mergeCells>
  <pageMargins left="1.1811023622047243" right="0.39370078740157483" top="0.78740157480314965" bottom="0.78740157480314965" header="0" footer="0"/>
  <pageSetup paperSize="8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1"/>
  <sheetViews>
    <sheetView workbookViewId="0">
      <selection activeCell="C6" sqref="C6"/>
    </sheetView>
  </sheetViews>
  <sheetFormatPr defaultRowHeight="12.75" x14ac:dyDescent="0.2"/>
  <cols>
    <col min="1" max="1" width="6.375" customWidth="1"/>
    <col min="2" max="2" width="44.125" customWidth="1"/>
    <col min="3" max="3" width="36.375" customWidth="1"/>
  </cols>
  <sheetData>
    <row r="1" spans="1:3" ht="60" customHeight="1" x14ac:dyDescent="0.2">
      <c r="A1" s="299" t="s">
        <v>272</v>
      </c>
      <c r="B1" s="299"/>
      <c r="C1" s="299"/>
    </row>
    <row r="2" spans="1:3" ht="52.5" customHeight="1" x14ac:dyDescent="0.2">
      <c r="A2" s="299" t="s">
        <v>118</v>
      </c>
      <c r="B2" s="299"/>
      <c r="C2" s="299"/>
    </row>
    <row r="3" spans="1:3" ht="44.25" customHeight="1" x14ac:dyDescent="0.2">
      <c r="A3" s="203" t="s">
        <v>270</v>
      </c>
      <c r="B3" s="204" t="s">
        <v>201</v>
      </c>
      <c r="C3" s="204" t="s">
        <v>202</v>
      </c>
    </row>
    <row r="4" spans="1:3" ht="63" customHeight="1" x14ac:dyDescent="0.2">
      <c r="A4" s="205">
        <v>1</v>
      </c>
      <c r="B4" s="205" t="s">
        <v>271</v>
      </c>
      <c r="C4" s="205">
        <v>1820</v>
      </c>
    </row>
    <row r="5" spans="1:3" ht="87.75" customHeight="1" x14ac:dyDescent="0.2">
      <c r="A5" s="297">
        <v>2</v>
      </c>
      <c r="B5" s="297" t="s">
        <v>273</v>
      </c>
      <c r="C5" s="271" t="s">
        <v>392</v>
      </c>
    </row>
    <row r="6" spans="1:3" ht="15.75" x14ac:dyDescent="0.2">
      <c r="A6" s="298"/>
      <c r="B6" s="298"/>
      <c r="C6" s="273">
        <f>'8.1'!FZ21/'1.3'!C4</f>
        <v>0.18601648351648353</v>
      </c>
    </row>
    <row r="7" spans="1:3" ht="51" x14ac:dyDescent="0.2">
      <c r="A7" s="297">
        <v>3</v>
      </c>
      <c r="B7" s="297" t="s">
        <v>274</v>
      </c>
      <c r="C7" s="271" t="s">
        <v>393</v>
      </c>
    </row>
    <row r="8" spans="1:3" ht="15.75" customHeight="1" x14ac:dyDescent="0.2">
      <c r="A8" s="298"/>
      <c r="B8" s="298"/>
      <c r="C8" s="272">
        <f>'8.1'!BZ21/C4</f>
        <v>8.9010989010989014E-2</v>
      </c>
    </row>
    <row r="11" spans="1:3" ht="15.75" x14ac:dyDescent="0.25">
      <c r="A11" s="109" t="s">
        <v>126</v>
      </c>
      <c r="B11" s="108"/>
      <c r="C11" s="109" t="s">
        <v>139</v>
      </c>
    </row>
  </sheetData>
  <mergeCells count="6">
    <mergeCell ref="A7:A8"/>
    <mergeCell ref="B7:B8"/>
    <mergeCell ref="A5:A6"/>
    <mergeCell ref="A1:C1"/>
    <mergeCell ref="A2:C2"/>
    <mergeCell ref="B5:B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"/>
  <sheetViews>
    <sheetView view="pageBreakPreview" zoomScaleNormal="80" zoomScaleSheetLayoutView="100" workbookViewId="0">
      <selection activeCell="F10" sqref="F10"/>
    </sheetView>
  </sheetViews>
  <sheetFormatPr defaultRowHeight="12.75" x14ac:dyDescent="0.2"/>
  <cols>
    <col min="1" max="1" width="39.25" customWidth="1"/>
    <col min="2" max="2" width="34.875" hidden="1" customWidth="1"/>
    <col min="3" max="3" width="44.75" customWidth="1"/>
    <col min="4" max="4" width="53.75" customWidth="1"/>
    <col min="5" max="5" width="11" hidden="1" customWidth="1"/>
    <col min="6" max="6" width="15" customWidth="1"/>
    <col min="7" max="10" width="9" hidden="1" customWidth="1"/>
    <col min="11" max="11" width="0" hidden="1" customWidth="1"/>
  </cols>
  <sheetData>
    <row r="1" spans="1:10" ht="75" customHeight="1" x14ac:dyDescent="0.2">
      <c r="A1" s="300" t="s">
        <v>423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24.75" customHeight="1" x14ac:dyDescent="0.2">
      <c r="A2" s="300" t="s">
        <v>118</v>
      </c>
      <c r="B2" s="300"/>
      <c r="C2" s="300"/>
      <c r="D2" s="300"/>
      <c r="E2" s="300"/>
      <c r="F2" s="300"/>
      <c r="G2" s="300"/>
    </row>
    <row r="3" spans="1:10" ht="19.5" x14ac:dyDescent="0.25">
      <c r="A3" s="38"/>
      <c r="B3" s="38"/>
      <c r="C3" s="38"/>
      <c r="D3" s="38"/>
      <c r="E3" s="1"/>
      <c r="F3" s="1"/>
      <c r="G3" s="1"/>
    </row>
    <row r="4" spans="1:10" ht="46.5" customHeight="1" x14ac:dyDescent="0.2">
      <c r="A4" s="301" t="s">
        <v>132</v>
      </c>
      <c r="B4" s="303" t="s">
        <v>134</v>
      </c>
      <c r="C4" s="304"/>
      <c r="D4" s="301" t="s">
        <v>135</v>
      </c>
      <c r="E4" s="193" t="s">
        <v>192</v>
      </c>
      <c r="F4" s="193" t="s">
        <v>192</v>
      </c>
      <c r="G4" s="182"/>
      <c r="H4" s="182"/>
      <c r="I4" s="182"/>
      <c r="J4" s="183"/>
    </row>
    <row r="5" spans="1:10" ht="28.5" x14ac:dyDescent="0.2">
      <c r="A5" s="302"/>
      <c r="B5" s="305"/>
      <c r="C5" s="306"/>
      <c r="D5" s="302"/>
      <c r="E5" s="193" t="s">
        <v>131</v>
      </c>
      <c r="F5" s="193" t="s">
        <v>157</v>
      </c>
      <c r="G5" s="193" t="s">
        <v>156</v>
      </c>
      <c r="H5" s="193" t="s">
        <v>157</v>
      </c>
      <c r="I5" s="193" t="s">
        <v>158</v>
      </c>
      <c r="J5" s="193" t="s">
        <v>159</v>
      </c>
    </row>
    <row r="6" spans="1:10" ht="14.25" x14ac:dyDescent="0.2">
      <c r="A6" s="70">
        <v>1</v>
      </c>
      <c r="B6" s="70">
        <v>2</v>
      </c>
      <c r="C6" s="70">
        <v>2</v>
      </c>
      <c r="D6" s="70">
        <v>3</v>
      </c>
      <c r="E6" s="70">
        <v>6</v>
      </c>
      <c r="F6" s="70">
        <v>4</v>
      </c>
      <c r="G6" s="70">
        <v>5</v>
      </c>
      <c r="H6" s="70">
        <v>6</v>
      </c>
      <c r="I6" s="70">
        <v>7</v>
      </c>
      <c r="J6" s="70">
        <v>8</v>
      </c>
    </row>
    <row r="7" spans="1:10" ht="14.25" hidden="1" x14ac:dyDescent="0.2">
      <c r="A7" s="97" t="s">
        <v>28</v>
      </c>
      <c r="B7" s="107"/>
      <c r="C7" s="107"/>
      <c r="D7" s="107"/>
      <c r="E7" s="98"/>
      <c r="F7" s="98"/>
      <c r="G7" s="98"/>
      <c r="H7" s="98"/>
      <c r="I7" s="98"/>
      <c r="J7" s="98"/>
    </row>
    <row r="8" spans="1:10" ht="87.75" customHeight="1" x14ac:dyDescent="0.2">
      <c r="A8" s="113" t="s">
        <v>137</v>
      </c>
      <c r="B8" s="112" t="s">
        <v>141</v>
      </c>
      <c r="C8" s="112" t="s">
        <v>254</v>
      </c>
      <c r="D8" s="112" t="s">
        <v>189</v>
      </c>
      <c r="E8" s="94">
        <v>0</v>
      </c>
      <c r="F8" s="202">
        <f>'1.2'!C7</f>
        <v>8.3216374269005858E-3</v>
      </c>
      <c r="G8" s="94">
        <f>'1.2'!D7</f>
        <v>1.2401352874859075E-2</v>
      </c>
      <c r="H8" s="94">
        <f>'1.2'!E7</f>
        <v>1.1425462459194777E-2</v>
      </c>
      <c r="I8" s="94">
        <f>'1.2'!F7</f>
        <v>1.0515247108307046E-2</v>
      </c>
      <c r="J8" s="94">
        <f>'1.2'!G7</f>
        <v>1.0172939979654121E-2</v>
      </c>
    </row>
    <row r="9" spans="1:10" ht="57" customHeight="1" x14ac:dyDescent="0.2">
      <c r="A9" s="113" t="s">
        <v>214</v>
      </c>
      <c r="B9" s="111" t="s">
        <v>2</v>
      </c>
      <c r="C9" s="163" t="s">
        <v>255</v>
      </c>
      <c r="D9" s="163" t="s">
        <v>190</v>
      </c>
      <c r="E9" s="110" t="s">
        <v>2</v>
      </c>
      <c r="F9" s="197">
        <f>0.4*'3.1'!D8+0.4*'3.2'!D8+0.2*'3.3'!D8</f>
        <v>1</v>
      </c>
      <c r="G9" s="175">
        <f>0.4*'3.1'!E8+0.4*'3.2'!E8+0.2*'3.3'!E8</f>
        <v>1</v>
      </c>
      <c r="H9" s="175">
        <f>0.4*'3.1'!F8+0.4*'3.2'!F8+0.2*'3.3'!F8</f>
        <v>1</v>
      </c>
      <c r="I9" s="175">
        <f>0.4*'3.1'!G8+0.4*'3.2'!G8+0.2*'3.3'!G8</f>
        <v>1</v>
      </c>
      <c r="J9" s="175">
        <f>0.4*'3.1'!H8+0.4*'3.2'!H8+0.2*'3.3'!H8</f>
        <v>1</v>
      </c>
    </row>
    <row r="10" spans="1:10" ht="69" customHeight="1" x14ac:dyDescent="0.2">
      <c r="A10" s="113" t="s">
        <v>215</v>
      </c>
      <c r="B10" s="112" t="s">
        <v>140</v>
      </c>
      <c r="C10" s="112" t="s">
        <v>199</v>
      </c>
      <c r="D10" s="163" t="s">
        <v>200</v>
      </c>
      <c r="E10" s="94">
        <f>'6.4'!D70</f>
        <v>1.0536111111111111</v>
      </c>
      <c r="F10" s="94">
        <f>'6.4'!D70</f>
        <v>1.0536111111111111</v>
      </c>
      <c r="G10" s="74">
        <f>'6.4'!E70</f>
        <v>0.94853611111111114</v>
      </c>
      <c r="H10" s="74">
        <f>'6.4'!F70</f>
        <v>0.94992098611111109</v>
      </c>
      <c r="I10" s="74">
        <f>'6.4'!G70</f>
        <v>0.94839053173611099</v>
      </c>
      <c r="J10" s="74">
        <f>'6.4'!H70</f>
        <v>0.94863209083298594</v>
      </c>
    </row>
    <row r="13" spans="1:10" ht="15" x14ac:dyDescent="0.2">
      <c r="A13" s="66" t="s">
        <v>126</v>
      </c>
      <c r="B13" s="66"/>
      <c r="C13" s="66"/>
      <c r="D13" s="66" t="s">
        <v>139</v>
      </c>
      <c r="F13" s="66"/>
    </row>
  </sheetData>
  <mergeCells count="5">
    <mergeCell ref="A1:J1"/>
    <mergeCell ref="A2:G2"/>
    <mergeCell ref="A4:A5"/>
    <mergeCell ref="D4:D5"/>
    <mergeCell ref="B4:C5"/>
  </mergeCells>
  <pageMargins left="0.78740157480314965" right="0.78740157480314965" top="1.1811023622047245" bottom="0.39370078740157483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Z27"/>
  <sheetViews>
    <sheetView topLeftCell="A7" workbookViewId="0">
      <selection activeCell="BE15" sqref="BE15:CB16"/>
    </sheetView>
  </sheetViews>
  <sheetFormatPr defaultColWidth="0.75" defaultRowHeight="15" x14ac:dyDescent="0.25"/>
  <cols>
    <col min="1" max="16384" width="0.75" style="207"/>
  </cols>
  <sheetData>
    <row r="1" spans="1:104" s="206" customFormat="1" ht="15.75" x14ac:dyDescent="0.25"/>
    <row r="2" spans="1:104" s="206" customFormat="1" ht="32.25" customHeight="1" x14ac:dyDescent="0.25">
      <c r="A2" s="361" t="s">
        <v>275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  <c r="CB2" s="361"/>
      <c r="CC2" s="361"/>
      <c r="CD2" s="361"/>
      <c r="CE2" s="361"/>
      <c r="CF2" s="361"/>
      <c r="CG2" s="361"/>
      <c r="CH2" s="361"/>
      <c r="CI2" s="361"/>
      <c r="CJ2" s="361"/>
      <c r="CK2" s="361"/>
      <c r="CL2" s="361"/>
      <c r="CM2" s="361"/>
      <c r="CN2" s="361"/>
      <c r="CO2" s="361"/>
      <c r="CP2" s="361"/>
      <c r="CQ2" s="361"/>
      <c r="CR2" s="361"/>
      <c r="CS2" s="361"/>
      <c r="CT2" s="361"/>
      <c r="CU2" s="361"/>
      <c r="CV2" s="361"/>
      <c r="CW2" s="361"/>
      <c r="CX2" s="361"/>
      <c r="CY2" s="361"/>
      <c r="CZ2" s="361"/>
    </row>
    <row r="3" spans="1:104" ht="15.75" x14ac:dyDescent="0.25">
      <c r="F3" s="362" t="s">
        <v>253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362"/>
      <c r="BY3" s="362"/>
      <c r="BZ3" s="362"/>
      <c r="CA3" s="362"/>
      <c r="CB3" s="362"/>
      <c r="CC3" s="362"/>
      <c r="CD3" s="362"/>
      <c r="CE3" s="362"/>
      <c r="CF3" s="362"/>
      <c r="CG3" s="362"/>
      <c r="CH3" s="362"/>
      <c r="CI3" s="362"/>
      <c r="CJ3" s="362"/>
      <c r="CK3" s="362"/>
      <c r="CL3" s="362"/>
      <c r="CM3" s="362"/>
      <c r="CN3" s="362"/>
      <c r="CO3" s="362"/>
      <c r="CP3" s="362"/>
      <c r="CQ3" s="362"/>
      <c r="CR3" s="362"/>
      <c r="CS3" s="362"/>
      <c r="CT3" s="362"/>
      <c r="CU3" s="362"/>
    </row>
    <row r="4" spans="1:104" s="208" customFormat="1" ht="12.75" x14ac:dyDescent="0.2">
      <c r="F4" s="363" t="s">
        <v>277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</row>
    <row r="6" spans="1:104" s="209" customFormat="1" ht="126.75" customHeight="1" x14ac:dyDescent="0.2">
      <c r="A6" s="364" t="s">
        <v>278</v>
      </c>
      <c r="B6" s="365"/>
      <c r="C6" s="365"/>
      <c r="D6" s="365"/>
      <c r="E6" s="365"/>
      <c r="F6" s="365"/>
      <c r="G6" s="366" t="s">
        <v>279</v>
      </c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8"/>
      <c r="BE6" s="366" t="s">
        <v>280</v>
      </c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8"/>
      <c r="CC6" s="366" t="s">
        <v>281</v>
      </c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  <c r="CS6" s="367"/>
      <c r="CT6" s="367"/>
      <c r="CU6" s="367"/>
      <c r="CV6" s="367"/>
      <c r="CW6" s="367"/>
      <c r="CX6" s="367"/>
      <c r="CY6" s="367"/>
      <c r="CZ6" s="368"/>
    </row>
    <row r="7" spans="1:104" s="211" customFormat="1" ht="34.5" customHeight="1" x14ac:dyDescent="0.2">
      <c r="A7" s="336" t="s">
        <v>282</v>
      </c>
      <c r="B7" s="336"/>
      <c r="C7" s="336"/>
      <c r="D7" s="336"/>
      <c r="E7" s="336"/>
      <c r="F7" s="336"/>
      <c r="G7" s="210"/>
      <c r="H7" s="337" t="s">
        <v>283</v>
      </c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8"/>
      <c r="BE7" s="339">
        <v>247.32900000000001</v>
      </c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1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</row>
    <row r="8" spans="1:104" s="211" customFormat="1" ht="48.75" customHeight="1" x14ac:dyDescent="0.2">
      <c r="A8" s="336" t="s">
        <v>213</v>
      </c>
      <c r="B8" s="336"/>
      <c r="C8" s="336"/>
      <c r="D8" s="336"/>
      <c r="E8" s="336"/>
      <c r="F8" s="336"/>
      <c r="G8" s="210"/>
      <c r="H8" s="337" t="s">
        <v>284</v>
      </c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8"/>
      <c r="BE8" s="339">
        <v>201.32900000000001</v>
      </c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1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</row>
    <row r="9" spans="1:104" s="211" customFormat="1" ht="34.5" customHeight="1" x14ac:dyDescent="0.2">
      <c r="A9" s="312" t="s">
        <v>205</v>
      </c>
      <c r="B9" s="313"/>
      <c r="C9" s="313"/>
      <c r="D9" s="313"/>
      <c r="E9" s="313"/>
      <c r="F9" s="314"/>
      <c r="G9" s="318"/>
      <c r="H9" s="320" t="s">
        <v>285</v>
      </c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1"/>
      <c r="BE9" s="355">
        <v>0.81399999999999995</v>
      </c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7"/>
      <c r="CC9" s="343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5"/>
    </row>
    <row r="10" spans="1:104" s="211" customFormat="1" ht="34.5" customHeight="1" x14ac:dyDescent="0.2">
      <c r="A10" s="315"/>
      <c r="B10" s="316"/>
      <c r="C10" s="316"/>
      <c r="D10" s="316"/>
      <c r="E10" s="316"/>
      <c r="F10" s="317"/>
      <c r="G10" s="319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3"/>
      <c r="BE10" s="358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60"/>
      <c r="CC10" s="346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8"/>
    </row>
    <row r="11" spans="1:104" s="211" customFormat="1" ht="43.5" customHeight="1" x14ac:dyDescent="0.2">
      <c r="A11" s="312" t="s">
        <v>206</v>
      </c>
      <c r="B11" s="313"/>
      <c r="C11" s="313"/>
      <c r="D11" s="313"/>
      <c r="E11" s="313"/>
      <c r="F11" s="314"/>
      <c r="G11" s="318"/>
      <c r="H11" s="320" t="s">
        <v>286</v>
      </c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1"/>
      <c r="BE11" s="349">
        <v>1820</v>
      </c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1"/>
      <c r="CC11" s="343"/>
      <c r="CD11" s="344"/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5"/>
    </row>
    <row r="12" spans="1:104" s="211" customFormat="1" ht="18.75" hidden="1" customHeight="1" x14ac:dyDescent="0.2">
      <c r="A12" s="315"/>
      <c r="B12" s="316"/>
      <c r="C12" s="316"/>
      <c r="D12" s="316"/>
      <c r="E12" s="316"/>
      <c r="F12" s="317"/>
      <c r="G12" s="319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3"/>
      <c r="BE12" s="352"/>
      <c r="BF12" s="353"/>
      <c r="BG12" s="353"/>
      <c r="BH12" s="353"/>
      <c r="BI12" s="353"/>
      <c r="BJ12" s="353"/>
      <c r="BK12" s="353"/>
      <c r="BL12" s="353"/>
      <c r="BM12" s="353"/>
      <c r="BN12" s="353"/>
      <c r="BO12" s="353"/>
      <c r="BP12" s="353"/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4"/>
      <c r="CC12" s="346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8"/>
    </row>
    <row r="13" spans="1:104" s="211" customFormat="1" ht="34.5" customHeight="1" x14ac:dyDescent="0.2">
      <c r="A13" s="336" t="s">
        <v>207</v>
      </c>
      <c r="B13" s="336"/>
      <c r="C13" s="336"/>
      <c r="D13" s="336"/>
      <c r="E13" s="336"/>
      <c r="F13" s="336"/>
      <c r="G13" s="210"/>
      <c r="H13" s="337" t="s">
        <v>287</v>
      </c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8"/>
      <c r="BE13" s="339">
        <v>446</v>
      </c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1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</row>
    <row r="14" spans="1:104" s="211" customFormat="1" ht="34.5" customHeight="1" x14ac:dyDescent="0.2">
      <c r="A14" s="336" t="s">
        <v>208</v>
      </c>
      <c r="B14" s="336"/>
      <c r="C14" s="336"/>
      <c r="D14" s="336"/>
      <c r="E14" s="336"/>
      <c r="F14" s="336"/>
      <c r="G14" s="210"/>
      <c r="H14" s="337" t="s">
        <v>288</v>
      </c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8"/>
      <c r="BE14" s="339">
        <v>12.6</v>
      </c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1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</row>
    <row r="15" spans="1:104" s="211" customFormat="1" ht="60" customHeight="1" x14ac:dyDescent="0.2">
      <c r="A15" s="312" t="s">
        <v>209</v>
      </c>
      <c r="B15" s="313"/>
      <c r="C15" s="313"/>
      <c r="D15" s="313"/>
      <c r="E15" s="313"/>
      <c r="F15" s="314"/>
      <c r="G15" s="318"/>
      <c r="H15" s="320" t="s">
        <v>289</v>
      </c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1"/>
      <c r="BE15" s="330">
        <v>5</v>
      </c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2"/>
      <c r="CC15" s="324" t="s">
        <v>2</v>
      </c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6"/>
    </row>
    <row r="16" spans="1:104" s="211" customFormat="1" ht="34.5" hidden="1" customHeight="1" x14ac:dyDescent="0.2">
      <c r="A16" s="315"/>
      <c r="B16" s="316"/>
      <c r="C16" s="316"/>
      <c r="D16" s="316"/>
      <c r="E16" s="316"/>
      <c r="F16" s="317"/>
      <c r="G16" s="319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3"/>
      <c r="BE16" s="333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5"/>
      <c r="CC16" s="327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9"/>
    </row>
    <row r="17" spans="1:104" s="211" customFormat="1" ht="34.5" customHeight="1" x14ac:dyDescent="0.2">
      <c r="A17" s="312" t="s">
        <v>210</v>
      </c>
      <c r="B17" s="313"/>
      <c r="C17" s="313"/>
      <c r="D17" s="313"/>
      <c r="E17" s="313"/>
      <c r="F17" s="314"/>
      <c r="G17" s="318"/>
      <c r="H17" s="320" t="s">
        <v>290</v>
      </c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1"/>
      <c r="BE17" s="330">
        <v>5</v>
      </c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2"/>
      <c r="CC17" s="324" t="s">
        <v>2</v>
      </c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6"/>
    </row>
    <row r="18" spans="1:104" s="211" customFormat="1" ht="18" customHeight="1" x14ac:dyDescent="0.2">
      <c r="A18" s="315"/>
      <c r="B18" s="316"/>
      <c r="C18" s="316"/>
      <c r="D18" s="316"/>
      <c r="E18" s="316"/>
      <c r="F18" s="317"/>
      <c r="G18" s="319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3"/>
      <c r="BE18" s="333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5"/>
      <c r="CC18" s="327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9"/>
    </row>
    <row r="19" spans="1:104" x14ac:dyDescent="0.2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</row>
    <row r="20" spans="1:104" s="213" customFormat="1" ht="50.25" customHeight="1" x14ac:dyDescent="0.2">
      <c r="A20" s="308" t="s">
        <v>291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</row>
    <row r="21" spans="1:104" s="213" customFormat="1" ht="53.25" customHeight="1" x14ac:dyDescent="0.2">
      <c r="A21" s="308" t="s">
        <v>292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</row>
    <row r="22" spans="1:104" s="213" customFormat="1" ht="27.75" customHeight="1" x14ac:dyDescent="0.2">
      <c r="A22" s="308" t="s">
        <v>293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09"/>
      <c r="CF22" s="309"/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09"/>
      <c r="CW22" s="309"/>
      <c r="CX22" s="309"/>
      <c r="CY22" s="309"/>
      <c r="CZ22" s="309"/>
    </row>
    <row r="23" spans="1:104" s="213" customFormat="1" ht="44.25" customHeight="1" x14ac:dyDescent="0.2">
      <c r="A23" s="308" t="s">
        <v>294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09"/>
      <c r="CL23" s="309"/>
      <c r="CM23" s="309"/>
      <c r="CN23" s="309"/>
      <c r="CO23" s="309"/>
      <c r="CP23" s="309"/>
      <c r="CQ23" s="309"/>
      <c r="CR23" s="309"/>
      <c r="CS23" s="309"/>
      <c r="CT23" s="309"/>
      <c r="CU23" s="309"/>
      <c r="CV23" s="309"/>
      <c r="CW23" s="309"/>
      <c r="CX23" s="309"/>
      <c r="CY23" s="309"/>
      <c r="CZ23" s="309"/>
    </row>
    <row r="24" spans="1:104" s="213" customFormat="1" ht="13.5" x14ac:dyDescent="0.2">
      <c r="A24" s="267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</row>
    <row r="26" spans="1:104" x14ac:dyDescent="0.25">
      <c r="B26" s="310" t="str">
        <f>'[1]1.6'!A13</f>
        <v>Инженер-технолог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  <c r="BI26" s="310"/>
      <c r="BJ26" s="310"/>
      <c r="BK26" s="310"/>
      <c r="BL26" s="310"/>
      <c r="BM26" s="214"/>
      <c r="BN26" s="311" t="str">
        <f>'[1]1.6'!D13</f>
        <v>А.В.Кривополенов</v>
      </c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</row>
    <row r="27" spans="1:104" x14ac:dyDescent="0.25">
      <c r="B27" s="307" t="s">
        <v>295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266"/>
      <c r="BN27" s="307" t="s">
        <v>296</v>
      </c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  <c r="CM27" s="307"/>
    </row>
  </sheetData>
  <mergeCells count="51">
    <mergeCell ref="A2:CZ2"/>
    <mergeCell ref="F3:CU3"/>
    <mergeCell ref="F4:CU4"/>
    <mergeCell ref="A6:F6"/>
    <mergeCell ref="G6:BD6"/>
    <mergeCell ref="BE6:CB6"/>
    <mergeCell ref="CC6:CZ6"/>
    <mergeCell ref="A7:F7"/>
    <mergeCell ref="H7:BD7"/>
    <mergeCell ref="BE7:CB7"/>
    <mergeCell ref="CC7:CZ7"/>
    <mergeCell ref="A8:F8"/>
    <mergeCell ref="H8:BD8"/>
    <mergeCell ref="BE8:CB8"/>
    <mergeCell ref="CC8:CZ8"/>
    <mergeCell ref="A9:F10"/>
    <mergeCell ref="G9:G10"/>
    <mergeCell ref="H9:BD10"/>
    <mergeCell ref="CC9:CZ10"/>
    <mergeCell ref="BE9:CB10"/>
    <mergeCell ref="A11:F12"/>
    <mergeCell ref="G11:G12"/>
    <mergeCell ref="H11:BD12"/>
    <mergeCell ref="CC11:CZ12"/>
    <mergeCell ref="BE11:CB12"/>
    <mergeCell ref="A13:F13"/>
    <mergeCell ref="H13:BD13"/>
    <mergeCell ref="BE13:CB13"/>
    <mergeCell ref="CC13:CZ13"/>
    <mergeCell ref="A14:F14"/>
    <mergeCell ref="H14:BD14"/>
    <mergeCell ref="BE14:CB14"/>
    <mergeCell ref="CC14:CZ14"/>
    <mergeCell ref="A15:F16"/>
    <mergeCell ref="G15:G16"/>
    <mergeCell ref="H15:BD16"/>
    <mergeCell ref="CC15:CZ16"/>
    <mergeCell ref="BE15:CB16"/>
    <mergeCell ref="A17:F18"/>
    <mergeCell ref="G17:G18"/>
    <mergeCell ref="H17:BD18"/>
    <mergeCell ref="CC17:CZ18"/>
    <mergeCell ref="BE17:CB18"/>
    <mergeCell ref="B27:BL27"/>
    <mergeCell ref="BN27:CM27"/>
    <mergeCell ref="A20:CZ20"/>
    <mergeCell ref="A21:CZ21"/>
    <mergeCell ref="A22:CZ22"/>
    <mergeCell ref="A23:CZ23"/>
    <mergeCell ref="B26:BL26"/>
    <mergeCell ref="BN26:CM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1"/>
  <sheetViews>
    <sheetView view="pageBreakPreview" topLeftCell="A22" zoomScale="75" zoomScaleNormal="75" zoomScaleSheetLayoutView="75" workbookViewId="0">
      <selection activeCell="H4" sqref="H4:H5"/>
    </sheetView>
  </sheetViews>
  <sheetFormatPr defaultRowHeight="12.75" outlineLevelRow="1" x14ac:dyDescent="0.2"/>
  <cols>
    <col min="1" max="1" width="68.5" style="1" customWidth="1"/>
    <col min="2" max="2" width="10.25" style="1" customWidth="1"/>
    <col min="3" max="3" width="11.875" style="1" customWidth="1"/>
    <col min="4" max="4" width="11.625" style="1" customWidth="1"/>
    <col min="5" max="5" width="13.875" style="1" customWidth="1"/>
    <col min="6" max="6" width="11.875" style="1" customWidth="1"/>
    <col min="7" max="7" width="13.875" style="1" hidden="1" customWidth="1"/>
    <col min="8" max="8" width="11.375" style="1" customWidth="1"/>
    <col min="9" max="9" width="11.5" style="1" hidden="1" customWidth="1"/>
    <col min="10" max="10" width="14.625" style="1" hidden="1" customWidth="1"/>
    <col min="11" max="11" width="11.75" style="1" hidden="1" customWidth="1"/>
    <col min="12" max="12" width="17.625" style="1" hidden="1" customWidth="1"/>
    <col min="13" max="13" width="11.625" style="1" hidden="1" customWidth="1"/>
    <col min="14" max="14" width="14.625" style="1" hidden="1" customWidth="1"/>
    <col min="15" max="16384" width="9" style="1"/>
  </cols>
  <sheetData>
    <row r="1" spans="1:14" ht="27.75" customHeight="1" x14ac:dyDescent="0.2">
      <c r="A1" s="292" t="s">
        <v>297</v>
      </c>
      <c r="B1" s="292"/>
      <c r="C1" s="292"/>
      <c r="D1" s="292"/>
      <c r="E1" s="292"/>
      <c r="F1" s="292"/>
      <c r="G1" s="292"/>
      <c r="H1" s="292"/>
    </row>
    <row r="2" spans="1:14" ht="18" x14ac:dyDescent="0.2">
      <c r="A2" s="292" t="s">
        <v>118</v>
      </c>
      <c r="B2" s="292"/>
      <c r="C2" s="292"/>
      <c r="D2" s="292"/>
      <c r="E2" s="292"/>
      <c r="F2" s="292"/>
      <c r="G2" s="292"/>
      <c r="H2" s="292"/>
    </row>
    <row r="3" spans="1:14" ht="19.5" x14ac:dyDescent="0.25">
      <c r="A3" s="38"/>
    </row>
    <row r="4" spans="1:14" s="68" customFormat="1" ht="33" customHeight="1" x14ac:dyDescent="0.2">
      <c r="A4" s="369" t="s">
        <v>119</v>
      </c>
      <c r="B4" s="369" t="s">
        <v>46</v>
      </c>
      <c r="C4" s="371" t="s">
        <v>157</v>
      </c>
      <c r="D4" s="372"/>
      <c r="E4" s="369" t="s">
        <v>33</v>
      </c>
      <c r="F4" s="369" t="s">
        <v>145</v>
      </c>
      <c r="G4" s="369" t="s">
        <v>191</v>
      </c>
      <c r="H4" s="369" t="s">
        <v>420</v>
      </c>
      <c r="I4" s="369" t="s">
        <v>45</v>
      </c>
      <c r="J4" s="369"/>
      <c r="K4" s="369"/>
      <c r="L4" s="369"/>
      <c r="M4" s="369"/>
      <c r="N4" s="369"/>
    </row>
    <row r="5" spans="1:14" s="68" customFormat="1" ht="28.5" x14ac:dyDescent="0.2">
      <c r="A5" s="369"/>
      <c r="B5" s="369"/>
      <c r="C5" s="115" t="s">
        <v>146</v>
      </c>
      <c r="D5" s="115" t="s">
        <v>147</v>
      </c>
      <c r="E5" s="369"/>
      <c r="F5" s="369"/>
      <c r="G5" s="369"/>
      <c r="H5" s="369"/>
      <c r="I5" s="69" t="s">
        <v>34</v>
      </c>
      <c r="J5" s="69" t="s">
        <v>37</v>
      </c>
      <c r="K5" s="69" t="s">
        <v>35</v>
      </c>
      <c r="L5" s="69" t="s">
        <v>37</v>
      </c>
      <c r="M5" s="69" t="s">
        <v>36</v>
      </c>
      <c r="N5" s="69" t="s">
        <v>37</v>
      </c>
    </row>
    <row r="6" spans="1:14" s="71" customFormat="1" ht="14.25" x14ac:dyDescent="0.2">
      <c r="A6" s="70">
        <v>1</v>
      </c>
      <c r="B6" s="70"/>
      <c r="C6" s="70">
        <v>2</v>
      </c>
      <c r="D6" s="70">
        <v>3</v>
      </c>
      <c r="E6" s="70">
        <v>4</v>
      </c>
      <c r="F6" s="70">
        <v>5</v>
      </c>
      <c r="G6" s="70">
        <v>5</v>
      </c>
      <c r="H6" s="70">
        <v>6</v>
      </c>
      <c r="I6" s="370">
        <v>7</v>
      </c>
      <c r="J6" s="370"/>
      <c r="K6" s="370"/>
      <c r="L6" s="370"/>
      <c r="M6" s="370"/>
      <c r="N6" s="370"/>
    </row>
    <row r="7" spans="1:14" s="68" customFormat="1" ht="42.75" x14ac:dyDescent="0.2">
      <c r="A7" s="72" t="s">
        <v>38</v>
      </c>
      <c r="B7" s="73" t="s">
        <v>2</v>
      </c>
      <c r="C7" s="73" t="s">
        <v>2</v>
      </c>
      <c r="D7" s="73" t="s">
        <v>2</v>
      </c>
      <c r="E7" s="73" t="s">
        <v>2</v>
      </c>
      <c r="F7" s="73" t="s">
        <v>2</v>
      </c>
      <c r="G7" s="74">
        <f>AVERAGE(G8:G9)</f>
        <v>2.4828374999999996</v>
      </c>
      <c r="H7" s="94">
        <f>AVERAGE(H8:H9)</f>
        <v>2.75</v>
      </c>
      <c r="I7" s="73" t="s">
        <v>2</v>
      </c>
      <c r="J7" s="73" t="s">
        <v>2</v>
      </c>
      <c r="K7" s="73" t="s">
        <v>2</v>
      </c>
      <c r="L7" s="73" t="s">
        <v>2</v>
      </c>
      <c r="M7" s="73" t="s">
        <v>2</v>
      </c>
      <c r="N7" s="73" t="s">
        <v>2</v>
      </c>
    </row>
    <row r="8" spans="1:14" s="71" customFormat="1" ht="42.75" outlineLevel="1" x14ac:dyDescent="0.2">
      <c r="A8" s="75" t="s">
        <v>121</v>
      </c>
      <c r="B8" s="76" t="s">
        <v>15</v>
      </c>
      <c r="C8" s="77">
        <f>D8</f>
        <v>0</v>
      </c>
      <c r="D8" s="77">
        <v>0</v>
      </c>
      <c r="E8" s="78">
        <f>IF(D8=0,0,C8/D8)</f>
        <v>0</v>
      </c>
      <c r="F8" s="76" t="s">
        <v>3</v>
      </c>
      <c r="G8" s="173">
        <v>3.0906749999999996</v>
      </c>
      <c r="H8" s="93">
        <f>IF(F8="прямая",IF(E8&gt;120%,I8,IF(E8&lt;80%,M8,K8)),IF(E8&lt;80%,I8,IF(E8&gt;120%,M8,K8)))</f>
        <v>3</v>
      </c>
      <c r="I8" s="76">
        <v>1</v>
      </c>
      <c r="J8" s="76" t="str">
        <f t="shared" ref="J8:J13" si="0">IF($F8="прямая","гр.4&gt;120%",IF($F8="обратная","гр.4&lt;80%","???"))</f>
        <v>гр.4&gt;120%</v>
      </c>
      <c r="K8" s="76">
        <v>2</v>
      </c>
      <c r="L8" s="76" t="s">
        <v>44</v>
      </c>
      <c r="M8" s="76">
        <v>3</v>
      </c>
      <c r="N8" s="76" t="str">
        <f t="shared" ref="N8:N13" si="1">IF($F8="прямая","гр.4&lt;80%",IF($F8="обратная","гр.4&gt;120%","???"))</f>
        <v>гр.4&lt;80%</v>
      </c>
    </row>
    <row r="9" spans="1:14" s="71" customFormat="1" ht="57" outlineLevel="1" x14ac:dyDescent="0.2">
      <c r="A9" s="75" t="s">
        <v>40</v>
      </c>
      <c r="B9" s="80" t="s">
        <v>39</v>
      </c>
      <c r="C9" s="95">
        <f>SUM(C10:C13)</f>
        <v>5</v>
      </c>
      <c r="D9" s="95">
        <f>SUM(D10:D13)</f>
        <v>5</v>
      </c>
      <c r="E9" s="126">
        <f t="shared" ref="E9:E12" si="2">IF(D9=0,0,C9/D9)</f>
        <v>1</v>
      </c>
      <c r="F9" s="80" t="s">
        <v>3</v>
      </c>
      <c r="G9" s="173">
        <v>1.875</v>
      </c>
      <c r="H9" s="93">
        <f>AVERAGE(H10:H13)</f>
        <v>2.5</v>
      </c>
      <c r="I9" s="76">
        <v>1</v>
      </c>
      <c r="J9" s="76" t="str">
        <f t="shared" si="0"/>
        <v>гр.4&gt;120%</v>
      </c>
      <c r="K9" s="76">
        <v>2</v>
      </c>
      <c r="L9" s="76" t="s">
        <v>44</v>
      </c>
      <c r="M9" s="76">
        <v>3</v>
      </c>
      <c r="N9" s="76" t="str">
        <f t="shared" si="1"/>
        <v>гр.4&lt;80%</v>
      </c>
    </row>
    <row r="10" spans="1:14" s="71" customFormat="1" ht="28.5" outlineLevel="1" x14ac:dyDescent="0.2">
      <c r="A10" s="75" t="s">
        <v>41</v>
      </c>
      <c r="B10" s="76" t="s">
        <v>39</v>
      </c>
      <c r="C10" s="81">
        <f>D10</f>
        <v>1</v>
      </c>
      <c r="D10" s="81">
        <v>1</v>
      </c>
      <c r="E10" s="78">
        <f t="shared" si="2"/>
        <v>1</v>
      </c>
      <c r="F10" s="80" t="s">
        <v>3</v>
      </c>
      <c r="G10" s="173">
        <v>2.0604499999999994</v>
      </c>
      <c r="H10" s="93">
        <f>IF(F10="прямая",IF(E10&gt;120%,I10,IF(E10&lt;80%,M10,K10)),IF(E10&lt;80%,I10,IF(E10&gt;120%,M10,K10)))</f>
        <v>2</v>
      </c>
      <c r="I10" s="76">
        <v>1</v>
      </c>
      <c r="J10" s="76" t="str">
        <f t="shared" si="0"/>
        <v>гр.4&gt;120%</v>
      </c>
      <c r="K10" s="76">
        <v>2</v>
      </c>
      <c r="L10" s="76" t="s">
        <v>44</v>
      </c>
      <c r="M10" s="76">
        <v>3</v>
      </c>
      <c r="N10" s="76" t="str">
        <f t="shared" si="1"/>
        <v>гр.4&lt;80%</v>
      </c>
    </row>
    <row r="11" spans="1:14" s="71" customFormat="1" ht="28.5" outlineLevel="1" x14ac:dyDescent="0.2">
      <c r="A11" s="75" t="s">
        <v>4</v>
      </c>
      <c r="B11" s="76" t="s">
        <v>42</v>
      </c>
      <c r="C11" s="81">
        <f>D11</f>
        <v>0</v>
      </c>
      <c r="D11" s="81">
        <v>0</v>
      </c>
      <c r="E11" s="78">
        <f t="shared" si="2"/>
        <v>0</v>
      </c>
      <c r="F11" s="80" t="s">
        <v>3</v>
      </c>
      <c r="G11" s="173">
        <v>2.0604499999999994</v>
      </c>
      <c r="H11" s="93">
        <f>IF(F11="прямая",IF(E11&gt;120%,I11,IF(E11&lt;80%,M11,K11)),IF(E11&lt;80%,I11,IF(E11&gt;120%,M11,K11)))</f>
        <v>3</v>
      </c>
      <c r="I11" s="76">
        <v>1</v>
      </c>
      <c r="J11" s="76" t="str">
        <f t="shared" si="0"/>
        <v>гр.4&gt;120%</v>
      </c>
      <c r="K11" s="76">
        <v>2</v>
      </c>
      <c r="L11" s="76" t="s">
        <v>44</v>
      </c>
      <c r="M11" s="76">
        <v>3</v>
      </c>
      <c r="N11" s="76" t="str">
        <f t="shared" si="1"/>
        <v>гр.4&lt;80%</v>
      </c>
    </row>
    <row r="12" spans="1:14" s="71" customFormat="1" ht="28.5" outlineLevel="1" x14ac:dyDescent="0.2">
      <c r="A12" s="75" t="s">
        <v>122</v>
      </c>
      <c r="B12" s="76" t="s">
        <v>39</v>
      </c>
      <c r="C12" s="81">
        <f>D12</f>
        <v>4</v>
      </c>
      <c r="D12" s="81">
        <v>4</v>
      </c>
      <c r="E12" s="78">
        <f t="shared" si="2"/>
        <v>1</v>
      </c>
      <c r="F12" s="80" t="s">
        <v>3</v>
      </c>
      <c r="G12" s="173">
        <v>2.0604499999999994</v>
      </c>
      <c r="H12" s="93">
        <f>IF(F12="прямая",IF(E12&gt;120%,I12,IF(E12&lt;80%,M12,K12)),IF(E12&lt;80%,I12,IF(E12&gt;120%,M12,K12)))</f>
        <v>2</v>
      </c>
      <c r="I12" s="76">
        <v>1</v>
      </c>
      <c r="J12" s="76" t="str">
        <f t="shared" si="0"/>
        <v>гр.4&gt;120%</v>
      </c>
      <c r="K12" s="76">
        <v>2</v>
      </c>
      <c r="L12" s="76" t="s">
        <v>44</v>
      </c>
      <c r="M12" s="76">
        <v>3</v>
      </c>
      <c r="N12" s="76" t="str">
        <f t="shared" si="1"/>
        <v>гр.4&lt;80%</v>
      </c>
    </row>
    <row r="13" spans="1:14" s="71" customFormat="1" ht="42.75" outlineLevel="1" x14ac:dyDescent="0.2">
      <c r="A13" s="75" t="s">
        <v>123</v>
      </c>
      <c r="B13" s="76" t="s">
        <v>39</v>
      </c>
      <c r="C13" s="81">
        <f>D13</f>
        <v>0</v>
      </c>
      <c r="D13" s="81">
        <v>0</v>
      </c>
      <c r="E13" s="78">
        <f>IF(D13=0,0,C13/D13)</f>
        <v>0</v>
      </c>
      <c r="F13" s="80" t="s">
        <v>3</v>
      </c>
      <c r="G13" s="173">
        <v>2.0604499999999994</v>
      </c>
      <c r="H13" s="93">
        <f>IF(F13="прямая",IF(E13&gt;120%,I13,IF(E13&lt;80%,M13,K13)),IF(E13&lt;80%,I13,IF(E13&gt;120%,M13,K13)))</f>
        <v>3</v>
      </c>
      <c r="I13" s="76">
        <v>1</v>
      </c>
      <c r="J13" s="76" t="str">
        <f t="shared" si="0"/>
        <v>гр.4&gt;120%</v>
      </c>
      <c r="K13" s="76">
        <v>2</v>
      </c>
      <c r="L13" s="76" t="s">
        <v>44</v>
      </c>
      <c r="M13" s="76">
        <v>3</v>
      </c>
      <c r="N13" s="76" t="str">
        <f t="shared" si="1"/>
        <v>гр.4&lt;80%</v>
      </c>
    </row>
    <row r="14" spans="1:14" s="68" customFormat="1" ht="42.75" x14ac:dyDescent="0.2">
      <c r="A14" s="72" t="s">
        <v>5</v>
      </c>
      <c r="B14" s="73" t="s">
        <v>2</v>
      </c>
      <c r="C14" s="73" t="s">
        <v>2</v>
      </c>
      <c r="D14" s="73" t="s">
        <v>2</v>
      </c>
      <c r="E14" s="73" t="s">
        <v>2</v>
      </c>
      <c r="F14" s="73" t="s">
        <v>2</v>
      </c>
      <c r="G14" s="74">
        <f>AVERAGE(G15:G17)</f>
        <v>2.7472666666666661</v>
      </c>
      <c r="H14" s="94">
        <f>AVERAGE(H15:H17)</f>
        <v>2.6666666666666665</v>
      </c>
      <c r="I14" s="73" t="s">
        <v>2</v>
      </c>
      <c r="J14" s="73" t="s">
        <v>2</v>
      </c>
      <c r="K14" s="73" t="s">
        <v>2</v>
      </c>
      <c r="L14" s="73" t="s">
        <v>2</v>
      </c>
      <c r="M14" s="73" t="s">
        <v>2</v>
      </c>
      <c r="N14" s="73" t="s">
        <v>2</v>
      </c>
    </row>
    <row r="15" spans="1:14" s="71" customFormat="1" ht="28.5" outlineLevel="1" x14ac:dyDescent="0.2">
      <c r="A15" s="75" t="s">
        <v>6</v>
      </c>
      <c r="B15" s="76" t="s">
        <v>43</v>
      </c>
      <c r="C15" s="81">
        <f>D15</f>
        <v>1</v>
      </c>
      <c r="D15" s="81">
        <v>1</v>
      </c>
      <c r="E15" s="78">
        <f>IF(D15=0,0,C15/D15)</f>
        <v>1</v>
      </c>
      <c r="F15" s="76" t="s">
        <v>3</v>
      </c>
      <c r="G15" s="173">
        <v>2.0604499999999994</v>
      </c>
      <c r="H15" s="93">
        <f>IF(F15="прямая",IF(E15&gt;120%,I15,IF(E15&lt;80%,M15,K15)),IF(E15&lt;80%,I15,IF(E15&gt;120%,M15,K15)))</f>
        <v>2</v>
      </c>
      <c r="I15" s="76">
        <v>1</v>
      </c>
      <c r="J15" s="76" t="str">
        <f>IF($F15="прямая","гр.4&gt;120%",IF($F15="обратная","гр.4&lt;80%","???"))</f>
        <v>гр.4&gt;120%</v>
      </c>
      <c r="K15" s="76">
        <v>2</v>
      </c>
      <c r="L15" s="76" t="s">
        <v>44</v>
      </c>
      <c r="M15" s="76">
        <v>3</v>
      </c>
      <c r="N15" s="76" t="str">
        <f>IF($F15="прямая","гр.4&lt;80%",IF($F15="обратная","гр.4&gt;120%","???"))</f>
        <v>гр.4&lt;80%</v>
      </c>
    </row>
    <row r="16" spans="1:14" s="71" customFormat="1" ht="42.75" outlineLevel="1" x14ac:dyDescent="0.2">
      <c r="A16" s="75" t="s">
        <v>124</v>
      </c>
      <c r="B16" s="76" t="s">
        <v>43</v>
      </c>
      <c r="C16" s="81">
        <f>D16</f>
        <v>0</v>
      </c>
      <c r="D16" s="81">
        <v>0</v>
      </c>
      <c r="E16" s="78">
        <f>IF(D16=0,0,C16/D16)</f>
        <v>0</v>
      </c>
      <c r="F16" s="76" t="s">
        <v>3</v>
      </c>
      <c r="G16" s="173">
        <v>3.0906749999999996</v>
      </c>
      <c r="H16" s="93">
        <f>IF(F16="прямая",IF(E16&gt;120%,I16,IF(E16&lt;80%,M16,K16)),IF(E16&lt;80%,I16,IF(E16&gt;120%,M16,K16)))</f>
        <v>3</v>
      </c>
      <c r="I16" s="76">
        <v>1</v>
      </c>
      <c r="J16" s="76" t="str">
        <f>IF($F16="прямая","гр.4&gt;120%",IF($F16="обратная","гр.4&lt;80%","???"))</f>
        <v>гр.4&gt;120%</v>
      </c>
      <c r="K16" s="76">
        <v>3</v>
      </c>
      <c r="L16" s="76" t="s">
        <v>44</v>
      </c>
      <c r="M16" s="76">
        <v>3</v>
      </c>
      <c r="N16" s="76" t="str">
        <f>IF($F16="прямая","гр.4&lt;80%",IF($F16="обратная","гр.4&gt;120%","???"))</f>
        <v>гр.4&lt;80%</v>
      </c>
    </row>
    <row r="17" spans="1:14" s="71" customFormat="1" ht="42.75" outlineLevel="1" x14ac:dyDescent="0.2">
      <c r="A17" s="75" t="s">
        <v>125</v>
      </c>
      <c r="B17" s="76" t="s">
        <v>43</v>
      </c>
      <c r="C17" s="81">
        <f>D17</f>
        <v>0</v>
      </c>
      <c r="D17" s="81">
        <v>0</v>
      </c>
      <c r="E17" s="78">
        <f>IF(D17=0,0,C17/D17)</f>
        <v>0</v>
      </c>
      <c r="F17" s="76" t="s">
        <v>3</v>
      </c>
      <c r="G17" s="173">
        <v>3.0906749999999996</v>
      </c>
      <c r="H17" s="93">
        <f>IF(F17="прямая",IF(E17&gt;120%,I17,IF(E17&lt;80%,M17,K17)),IF(E17&lt;80%,I17,IF(E17&gt;120%,M17,K17)))</f>
        <v>3</v>
      </c>
      <c r="I17" s="76">
        <v>1</v>
      </c>
      <c r="J17" s="76" t="str">
        <f>IF($F17="прямая","гр.4&gt;120%",IF($F17="обратная","гр.4&lt;80%","???"))</f>
        <v>гр.4&gt;120%</v>
      </c>
      <c r="K17" s="76">
        <v>3</v>
      </c>
      <c r="L17" s="76" t="s">
        <v>44</v>
      </c>
      <c r="M17" s="76">
        <v>3</v>
      </c>
      <c r="N17" s="76" t="str">
        <f>IF($F17="прямая","гр.4&lt;80%",IF($F17="обратная","гр.4&gt;120%","???"))</f>
        <v>гр.4&lt;80%</v>
      </c>
    </row>
    <row r="18" spans="1:14" s="68" customFormat="1" ht="42.75" x14ac:dyDescent="0.2">
      <c r="A18" s="72" t="s">
        <v>120</v>
      </c>
      <c r="B18" s="73" t="s">
        <v>43</v>
      </c>
      <c r="C18" s="82">
        <v>1</v>
      </c>
      <c r="D18" s="82">
        <v>1</v>
      </c>
      <c r="E18" s="83">
        <f>IF(D18=0,0,C18/D18)</f>
        <v>1</v>
      </c>
      <c r="F18" s="73" t="s">
        <v>3</v>
      </c>
      <c r="G18" s="174">
        <v>3.0906749999999996</v>
      </c>
      <c r="H18" s="94">
        <f>IF(F18="прямая",IF(E18&gt;120%,I18,IF(E18&lt;80%,M18,K18)),IF(E18&lt;80%,I18,IF(E18&gt;120%,M18,K18)))</f>
        <v>2</v>
      </c>
      <c r="I18" s="73">
        <v>1</v>
      </c>
      <c r="J18" s="73" t="str">
        <f>IF($F18="прямая","гр.4&gt;120%",IF($F18="обратная","гр.4&lt;80%","???"))</f>
        <v>гр.4&gt;120%</v>
      </c>
      <c r="K18" s="73">
        <v>2</v>
      </c>
      <c r="L18" s="73" t="s">
        <v>44</v>
      </c>
      <c r="M18" s="73">
        <v>3</v>
      </c>
      <c r="N18" s="73" t="str">
        <f>IF($F18="прямая","гр.4&lt;80%",IF($F18="обратная","гр.4&gt;120%","???"))</f>
        <v>гр.4&lt;80%</v>
      </c>
    </row>
    <row r="19" spans="1:14" s="68" customFormat="1" ht="57" x14ac:dyDescent="0.2">
      <c r="A19" s="72" t="s">
        <v>7</v>
      </c>
      <c r="B19" s="73" t="s">
        <v>43</v>
      </c>
      <c r="C19" s="82">
        <f>D19</f>
        <v>1</v>
      </c>
      <c r="D19" s="82">
        <v>1</v>
      </c>
      <c r="E19" s="83">
        <f>IF(D19=0,0,C19/D19)</f>
        <v>1</v>
      </c>
      <c r="F19" s="73" t="s">
        <v>3</v>
      </c>
      <c r="G19" s="174">
        <v>2.0604499999999994</v>
      </c>
      <c r="H19" s="94">
        <f>IF(F19="прямая",IF(E19&gt;120%,I19,IF(E19&lt;80%,M19,K19)),IF(E19&lt;80%,I19,IF(E19&gt;120%,M19,K19)))</f>
        <v>2</v>
      </c>
      <c r="I19" s="73">
        <v>1</v>
      </c>
      <c r="J19" s="73" t="str">
        <f>IF($F19="прямая","гр.4&gt;120%",IF($F19="обратная","гр.4&lt;80%","???"))</f>
        <v>гр.4&gt;120%</v>
      </c>
      <c r="K19" s="73">
        <v>2</v>
      </c>
      <c r="L19" s="73" t="s">
        <v>44</v>
      </c>
      <c r="M19" s="73">
        <v>3</v>
      </c>
      <c r="N19" s="73" t="str">
        <f>IF($F19="прямая","гр.4&lt;80%",IF($F19="обратная","гр.4&gt;120%","???"))</f>
        <v>гр.4&lt;80%</v>
      </c>
    </row>
    <row r="20" spans="1:14" s="68" customFormat="1" ht="42.75" x14ac:dyDescent="0.2">
      <c r="A20" s="72" t="s">
        <v>8</v>
      </c>
      <c r="B20" s="73" t="s">
        <v>2</v>
      </c>
      <c r="C20" s="73" t="s">
        <v>2</v>
      </c>
      <c r="D20" s="73" t="s">
        <v>2</v>
      </c>
      <c r="E20" s="73" t="s">
        <v>2</v>
      </c>
      <c r="F20" s="73" t="s">
        <v>2</v>
      </c>
      <c r="G20" s="74">
        <f>G21</f>
        <v>1.94045</v>
      </c>
      <c r="H20" s="94">
        <f>H21</f>
        <v>2</v>
      </c>
      <c r="I20" s="73" t="s">
        <v>2</v>
      </c>
      <c r="J20" s="73" t="s">
        <v>2</v>
      </c>
      <c r="K20" s="73" t="s">
        <v>2</v>
      </c>
      <c r="L20" s="73" t="s">
        <v>2</v>
      </c>
      <c r="M20" s="73" t="s">
        <v>2</v>
      </c>
      <c r="N20" s="73" t="s">
        <v>2</v>
      </c>
    </row>
    <row r="21" spans="1:14" s="71" customFormat="1" ht="71.25" outlineLevel="1" x14ac:dyDescent="0.2">
      <c r="A21" s="84" t="s">
        <v>10</v>
      </c>
      <c r="B21" s="76" t="s">
        <v>15</v>
      </c>
      <c r="C21" s="77">
        <f>D21</f>
        <v>1</v>
      </c>
      <c r="D21" s="77">
        <v>1</v>
      </c>
      <c r="E21" s="78">
        <f>IF(D21=0,0,C21/D21)</f>
        <v>1</v>
      </c>
      <c r="F21" s="76" t="s">
        <v>9</v>
      </c>
      <c r="G21" s="173">
        <v>1.94045</v>
      </c>
      <c r="H21" s="93">
        <f>IF(F21="прямая",IF(E21&gt;120%,I21,IF(E21&lt;80%,M21,K21)),IF(E21&lt;80%,I21,IF(E21&gt;120%,M21,K21)))</f>
        <v>2</v>
      </c>
      <c r="I21" s="76">
        <v>1</v>
      </c>
      <c r="J21" s="76" t="str">
        <f>IF($F21="прямая","гр.4&gt;120%",IF($F21="обратная","гр.4&lt;80%","???"))</f>
        <v>гр.4&lt;80%</v>
      </c>
      <c r="K21" s="76">
        <v>2</v>
      </c>
      <c r="L21" s="76" t="s">
        <v>44</v>
      </c>
      <c r="M21" s="76">
        <v>3</v>
      </c>
      <c r="N21" s="76" t="str">
        <f>IF($F21="прямая","гр.4&lt;80%",IF($F21="обратная","гр.4&gt;120%","???"))</f>
        <v>гр.4&gt;120%</v>
      </c>
    </row>
    <row r="22" spans="1:14" s="68" customFormat="1" ht="42.75" x14ac:dyDescent="0.2">
      <c r="A22" s="72" t="s">
        <v>11</v>
      </c>
      <c r="B22" s="73" t="s">
        <v>2</v>
      </c>
      <c r="C22" s="73" t="s">
        <v>2</v>
      </c>
      <c r="D22" s="73" t="s">
        <v>2</v>
      </c>
      <c r="E22" s="73" t="s">
        <v>2</v>
      </c>
      <c r="F22" s="73" t="s">
        <v>2</v>
      </c>
      <c r="G22" s="174">
        <f>AVERAGE(G23:G24)</f>
        <v>1.94045</v>
      </c>
      <c r="H22" s="94">
        <f>AVERAGE(H23:H24)</f>
        <v>2</v>
      </c>
      <c r="I22" s="73" t="s">
        <v>2</v>
      </c>
      <c r="J22" s="73" t="s">
        <v>2</v>
      </c>
      <c r="K22" s="73" t="s">
        <v>2</v>
      </c>
      <c r="L22" s="73" t="s">
        <v>2</v>
      </c>
      <c r="M22" s="73" t="s">
        <v>2</v>
      </c>
      <c r="N22" s="73" t="s">
        <v>2</v>
      </c>
    </row>
    <row r="23" spans="1:14" s="71" customFormat="1" ht="57" outlineLevel="1" x14ac:dyDescent="0.2">
      <c r="A23" s="75" t="s">
        <v>12</v>
      </c>
      <c r="B23" s="76" t="s">
        <v>15</v>
      </c>
      <c r="C23" s="77">
        <f>D23</f>
        <v>1</v>
      </c>
      <c r="D23" s="77">
        <v>1</v>
      </c>
      <c r="E23" s="78">
        <f>IF(D23=0,0,C23/D23)</f>
        <v>1</v>
      </c>
      <c r="F23" s="76" t="s">
        <v>9</v>
      </c>
      <c r="G23" s="173">
        <v>1.94045</v>
      </c>
      <c r="H23" s="93">
        <f>IF(F23="прямая",IF(E23&gt;120%,I23,IF(E23&lt;80%,M23,K23)),IF(E23&lt;80%,I23,IF(E23&gt;120%,M23,K23)))</f>
        <v>2</v>
      </c>
      <c r="I23" s="76">
        <v>1</v>
      </c>
      <c r="J23" s="76" t="str">
        <f>IF($F23="прямая","гр.4&gt;120%",IF($F23="обратная","гр.4&lt;80%","???"))</f>
        <v>гр.4&lt;80%</v>
      </c>
      <c r="K23" s="76">
        <v>2</v>
      </c>
      <c r="L23" s="76" t="s">
        <v>44</v>
      </c>
      <c r="M23" s="76">
        <v>3</v>
      </c>
      <c r="N23" s="76" t="str">
        <f>IF($F23="прямая","гр.4&lt;80%",IF($F23="обратная","гр.4&gt;120%","???"))</f>
        <v>гр.4&gt;120%</v>
      </c>
    </row>
    <row r="24" spans="1:14" s="71" customFormat="1" ht="71.25" outlineLevel="1" x14ac:dyDescent="0.2">
      <c r="A24" s="75" t="s">
        <v>13</v>
      </c>
      <c r="B24" s="76" t="s">
        <v>15</v>
      </c>
      <c r="C24" s="77">
        <f>D24</f>
        <v>1</v>
      </c>
      <c r="D24" s="77">
        <v>1</v>
      </c>
      <c r="E24" s="78">
        <f>IF(D24=0,0,C24/D24)</f>
        <v>1</v>
      </c>
      <c r="F24" s="76" t="s">
        <v>9</v>
      </c>
      <c r="G24" s="173">
        <v>1.94045</v>
      </c>
      <c r="H24" s="93">
        <f>IF(F24="прямая",IF(E24&gt;120%,I24,IF(E24&lt;80%,M24,K24)),IF(E24&lt;80%,I24,IF(E24&gt;120%,M24,K24)))</f>
        <v>2</v>
      </c>
      <c r="I24" s="76">
        <v>1</v>
      </c>
      <c r="J24" s="76" t="str">
        <f>IF($F24="прямая","гр.4&gt;120%",IF($F24="обратная","гр.4&lt;80%","???"))</f>
        <v>гр.4&lt;80%</v>
      </c>
      <c r="K24" s="76">
        <v>2</v>
      </c>
      <c r="L24" s="76" t="s">
        <v>44</v>
      </c>
      <c r="M24" s="76">
        <v>3</v>
      </c>
      <c r="N24" s="76" t="str">
        <f>IF($F24="прямая","гр.4&lt;80%",IF($F24="обратная","гр.4&gt;120%","???"))</f>
        <v>гр.4&gt;120%</v>
      </c>
    </row>
    <row r="25" spans="1:14" s="68" customFormat="1" ht="14.25" x14ac:dyDescent="0.2">
      <c r="A25" s="85" t="s">
        <v>14</v>
      </c>
      <c r="B25" s="86" t="s">
        <v>2</v>
      </c>
      <c r="C25" s="86" t="s">
        <v>2</v>
      </c>
      <c r="D25" s="86" t="s">
        <v>2</v>
      </c>
      <c r="E25" s="86" t="s">
        <v>2</v>
      </c>
      <c r="F25" s="86" t="s">
        <v>2</v>
      </c>
      <c r="G25" s="103">
        <f>AVERAGE(G7,G14,G18,G19,G20,G22)</f>
        <v>2.3770215277777775</v>
      </c>
      <c r="H25" s="103">
        <f>AVERAGE(H7,H14,H18,H19,H20,H22)</f>
        <v>2.2361111111111112</v>
      </c>
      <c r="I25" s="86" t="s">
        <v>2</v>
      </c>
      <c r="J25" s="86" t="s">
        <v>2</v>
      </c>
      <c r="K25" s="86" t="s">
        <v>2</v>
      </c>
      <c r="L25" s="86" t="s">
        <v>2</v>
      </c>
      <c r="M25" s="86" t="s">
        <v>2</v>
      </c>
      <c r="N25" s="86" t="s">
        <v>2</v>
      </c>
    </row>
    <row r="26" spans="1:14" ht="39.75" customHeight="1" x14ac:dyDescent="0.2"/>
    <row r="27" spans="1:14" x14ac:dyDescent="0.2">
      <c r="A27" s="61" t="s">
        <v>96</v>
      </c>
    </row>
    <row r="28" spans="1:14" s="87" customFormat="1" ht="19.5" customHeight="1" x14ac:dyDescent="0.2">
      <c r="A28" s="114" t="s">
        <v>111</v>
      </c>
      <c r="B28" s="114"/>
      <c r="C28" s="114"/>
      <c r="D28" s="114"/>
      <c r="E28" s="114"/>
      <c r="F28" s="114"/>
      <c r="G28" s="114"/>
      <c r="H28" s="114"/>
    </row>
    <row r="29" spans="1:14" s="87" customFormat="1" ht="19.5" customHeight="1" x14ac:dyDescent="0.2">
      <c r="A29" s="88"/>
      <c r="B29" s="88"/>
      <c r="C29" s="88"/>
      <c r="D29" s="88"/>
      <c r="E29" s="88"/>
      <c r="F29" s="88"/>
      <c r="G29" s="88"/>
      <c r="H29" s="88"/>
    </row>
    <row r="30" spans="1:14" s="87" customFormat="1" ht="19.5" customHeight="1" x14ac:dyDescent="0.2">
      <c r="A30" s="88"/>
      <c r="B30" s="88"/>
      <c r="C30" s="88"/>
      <c r="D30" s="88"/>
      <c r="E30" s="88"/>
      <c r="F30" s="88"/>
      <c r="G30" s="88"/>
      <c r="H30" s="88"/>
    </row>
    <row r="31" spans="1:14" s="68" customFormat="1" ht="14.25" x14ac:dyDescent="0.2">
      <c r="A31" s="68" t="s">
        <v>126</v>
      </c>
      <c r="C31" s="68" t="s">
        <v>139</v>
      </c>
    </row>
  </sheetData>
  <mergeCells count="11">
    <mergeCell ref="A2:H2"/>
    <mergeCell ref="A1:H1"/>
    <mergeCell ref="H4:H5"/>
    <mergeCell ref="I4:N4"/>
    <mergeCell ref="I6:N6"/>
    <mergeCell ref="A4:A5"/>
    <mergeCell ref="B4:B5"/>
    <mergeCell ref="C4:D4"/>
    <mergeCell ref="E4:E5"/>
    <mergeCell ref="F4:F5"/>
    <mergeCell ref="G4:G5"/>
  </mergeCells>
  <pageMargins left="1.1811023622047245" right="0.39370078740157483" top="0.98425196850393704" bottom="0.98425196850393704" header="0.51181102362204722" footer="0.51181102362204722"/>
  <pageSetup paperSize="8" scale="49" orientation="portrait" r:id="rId1"/>
  <headerFooter alignWithMargins="0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DD35"/>
  <sheetViews>
    <sheetView view="pageBreakPreview" topLeftCell="B21" zoomScale="75" zoomScaleNormal="75" zoomScaleSheetLayoutView="75" workbookViewId="0">
      <selection activeCell="C24" sqref="C24"/>
    </sheetView>
  </sheetViews>
  <sheetFormatPr defaultRowHeight="12.75" outlineLevelRow="1" x14ac:dyDescent="0.2"/>
  <cols>
    <col min="1" max="1" width="0" hidden="1" customWidth="1"/>
    <col min="2" max="2" width="50.75" customWidth="1"/>
    <col min="4" max="4" width="14.25" customWidth="1"/>
    <col min="5" max="5" width="16.5" customWidth="1"/>
    <col min="6" max="6" width="17.5" customWidth="1"/>
    <col min="7" max="7" width="13.5" customWidth="1"/>
    <col min="8" max="8" width="14.625" customWidth="1"/>
    <col min="9" max="11" width="15.125" customWidth="1"/>
    <col min="12" max="12" width="16.875" customWidth="1"/>
    <col min="13" max="14" width="15.125" customWidth="1"/>
  </cols>
  <sheetData>
    <row r="2" spans="1:108" ht="18.75" x14ac:dyDescent="0.3">
      <c r="B2" s="374" t="s">
        <v>419</v>
      </c>
      <c r="C2" s="374"/>
      <c r="D2" s="374"/>
      <c r="E2" s="374"/>
      <c r="F2" s="374"/>
      <c r="G2" s="374"/>
      <c r="H2" s="374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</row>
    <row r="3" spans="1:108" ht="18.75" x14ac:dyDescent="0.3">
      <c r="B3" s="374" t="s">
        <v>317</v>
      </c>
      <c r="C3" s="374"/>
      <c r="D3" s="374"/>
      <c r="E3" s="374"/>
      <c r="F3" s="374"/>
      <c r="G3" s="374"/>
      <c r="H3" s="374"/>
    </row>
    <row r="4" spans="1:108" ht="18.75" x14ac:dyDescent="0.3">
      <c r="B4" s="374"/>
      <c r="C4" s="374"/>
      <c r="D4" s="374"/>
      <c r="E4" s="374"/>
      <c r="F4" s="374"/>
      <c r="G4" s="374"/>
      <c r="H4" s="374"/>
    </row>
    <row r="5" spans="1:108" ht="18.75" x14ac:dyDescent="0.3">
      <c r="B5" s="374" t="s">
        <v>253</v>
      </c>
      <c r="C5" s="374"/>
      <c r="D5" s="374"/>
      <c r="E5" s="374"/>
      <c r="F5" s="374"/>
      <c r="G5" s="374"/>
      <c r="H5" s="374"/>
    </row>
    <row r="8" spans="1:108" ht="12.75" customHeight="1" x14ac:dyDescent="0.2">
      <c r="B8" s="278" t="s">
        <v>47</v>
      </c>
      <c r="C8" s="278" t="s">
        <v>46</v>
      </c>
      <c r="D8" s="286" t="s">
        <v>0</v>
      </c>
      <c r="E8" s="287"/>
      <c r="F8" s="274" t="s">
        <v>394</v>
      </c>
      <c r="G8" s="278" t="s">
        <v>1</v>
      </c>
      <c r="H8" s="278" t="s">
        <v>420</v>
      </c>
      <c r="I8" s="286" t="s">
        <v>45</v>
      </c>
      <c r="J8" s="373"/>
      <c r="K8" s="373"/>
      <c r="L8" s="373"/>
      <c r="M8" s="373"/>
      <c r="N8" s="287"/>
    </row>
    <row r="9" spans="1:108" s="172" customFormat="1" ht="25.5" x14ac:dyDescent="0.2">
      <c r="B9" s="279"/>
      <c r="C9" s="279"/>
      <c r="D9" s="198" t="s">
        <v>31</v>
      </c>
      <c r="E9" s="198" t="s">
        <v>32</v>
      </c>
      <c r="F9" s="274"/>
      <c r="G9" s="279"/>
      <c r="H9" s="279"/>
      <c r="I9" s="198" t="s">
        <v>34</v>
      </c>
      <c r="J9" s="198" t="s">
        <v>37</v>
      </c>
      <c r="K9" s="198" t="s">
        <v>35</v>
      </c>
      <c r="L9" s="198" t="s">
        <v>37</v>
      </c>
      <c r="M9" s="198" t="s">
        <v>36</v>
      </c>
      <c r="N9" s="198" t="s">
        <v>37</v>
      </c>
    </row>
    <row r="10" spans="1:108" s="3" customFormat="1" x14ac:dyDescent="0.2">
      <c r="B10" s="11">
        <v>1</v>
      </c>
      <c r="C10" s="11"/>
      <c r="D10" s="11">
        <v>2</v>
      </c>
      <c r="E10" s="11">
        <v>3</v>
      </c>
      <c r="F10" s="11">
        <v>4</v>
      </c>
      <c r="G10" s="11">
        <v>5</v>
      </c>
      <c r="H10" s="11">
        <v>6</v>
      </c>
      <c r="I10" s="288">
        <v>7</v>
      </c>
      <c r="J10" s="288"/>
      <c r="K10" s="288"/>
      <c r="L10" s="288"/>
      <c r="M10" s="288"/>
      <c r="N10" s="288"/>
    </row>
    <row r="11" spans="1:108" s="3" customFormat="1" ht="76.5" x14ac:dyDescent="0.2">
      <c r="B11" s="31" t="s">
        <v>395</v>
      </c>
      <c r="C11" s="32" t="s">
        <v>2</v>
      </c>
      <c r="D11" s="32" t="s">
        <v>2</v>
      </c>
      <c r="E11" s="32" t="s">
        <v>2</v>
      </c>
      <c r="F11" s="34" t="s">
        <v>2</v>
      </c>
      <c r="G11" s="32" t="s">
        <v>2</v>
      </c>
      <c r="H11" s="27">
        <f>AVERAGE(H12:H13)</f>
        <v>2</v>
      </c>
      <c r="I11" s="32" t="s">
        <v>2</v>
      </c>
      <c r="J11" s="32" t="s">
        <v>2</v>
      </c>
      <c r="K11" s="32" t="s">
        <v>2</v>
      </c>
      <c r="L11" s="32" t="s">
        <v>2</v>
      </c>
      <c r="M11" s="32" t="s">
        <v>2</v>
      </c>
      <c r="N11" s="32" t="s">
        <v>2</v>
      </c>
    </row>
    <row r="12" spans="1:108" s="172" customFormat="1" ht="63.75" outlineLevel="1" x14ac:dyDescent="0.2">
      <c r="A12" s="59" t="s">
        <v>396</v>
      </c>
      <c r="B12" s="250" t="s">
        <v>397</v>
      </c>
      <c r="C12" s="117" t="s">
        <v>48</v>
      </c>
      <c r="D12" s="251">
        <v>15</v>
      </c>
      <c r="E12" s="251">
        <v>15</v>
      </c>
      <c r="F12" s="252">
        <f t="shared" ref="F12:F27" si="0">IF(D12=0,0,E12/D12)</f>
        <v>1</v>
      </c>
      <c r="G12" s="117" t="s">
        <v>9</v>
      </c>
      <c r="H12" s="253">
        <f>IF(G12="прямая",IF(F12&gt;120%,I12,IF(F12&lt;80%,M12,K12)),IF(F12&lt;80%,I12,IF(F12&gt;120%,M12,K12)))</f>
        <v>2</v>
      </c>
      <c r="I12" s="117">
        <v>1</v>
      </c>
      <c r="J12" s="117" t="str">
        <f t="shared" ref="J12:J30" si="1">IF($G12="прямая","гр.4&gt;120%",IF($G12="обратная","гр.4&lt;80%","???"))</f>
        <v>гр.4&lt;80%</v>
      </c>
      <c r="K12" s="117">
        <v>2</v>
      </c>
      <c r="L12" s="117" t="s">
        <v>44</v>
      </c>
      <c r="M12" s="117">
        <v>3</v>
      </c>
      <c r="N12" s="117" t="str">
        <f t="shared" ref="N12:N30" si="2">IF($G12="прямая","гр.4&lt;80%",IF($G12="обратная","гр.4&gt;120%","???"))</f>
        <v>гр.4&gt;120%</v>
      </c>
    </row>
    <row r="13" spans="1:108" s="172" customFormat="1" ht="51" outlineLevel="1" x14ac:dyDescent="0.2">
      <c r="B13" s="250" t="s">
        <v>398</v>
      </c>
      <c r="C13" s="117" t="s">
        <v>48</v>
      </c>
      <c r="D13" s="251">
        <v>120</v>
      </c>
      <c r="E13" s="251">
        <v>120</v>
      </c>
      <c r="F13" s="252">
        <f t="shared" si="0"/>
        <v>1</v>
      </c>
      <c r="G13" s="117" t="s">
        <v>9</v>
      </c>
      <c r="H13" s="253">
        <f>IF(G13="прямая",IF(F13&gt;120%,I13,IF(F13&lt;80%,M13,K13)),IF(F13&lt;80%,I13,IF(F13&gt;120%,M13,K13)))</f>
        <v>2</v>
      </c>
      <c r="I13" s="117">
        <v>1</v>
      </c>
      <c r="J13" s="117" t="str">
        <f t="shared" si="1"/>
        <v>гр.4&lt;80%</v>
      </c>
      <c r="K13" s="117">
        <v>2</v>
      </c>
      <c r="L13" s="117" t="s">
        <v>44</v>
      </c>
      <c r="M13" s="117">
        <v>3</v>
      </c>
      <c r="N13" s="117" t="str">
        <f t="shared" si="2"/>
        <v>гр.4&gt;120%</v>
      </c>
    </row>
    <row r="14" spans="1:108" s="3" customFormat="1" ht="38.25" x14ac:dyDescent="0.2">
      <c r="B14" s="31" t="s">
        <v>399</v>
      </c>
      <c r="C14" s="32" t="s">
        <v>2</v>
      </c>
      <c r="D14" s="32" t="s">
        <v>2</v>
      </c>
      <c r="E14" s="32" t="s">
        <v>2</v>
      </c>
      <c r="F14" s="32" t="s">
        <v>2</v>
      </c>
      <c r="G14" s="32" t="s">
        <v>2</v>
      </c>
      <c r="H14" s="37">
        <f>AVERAGE(H15,H16,H19)</f>
        <v>0.5</v>
      </c>
      <c r="I14" s="33" t="s">
        <v>2</v>
      </c>
      <c r="J14" s="32" t="s">
        <v>2</v>
      </c>
      <c r="K14" s="33" t="s">
        <v>2</v>
      </c>
      <c r="L14" s="32" t="s">
        <v>2</v>
      </c>
      <c r="M14" s="33" t="s">
        <v>2</v>
      </c>
      <c r="N14" s="32" t="s">
        <v>2</v>
      </c>
    </row>
    <row r="15" spans="1:108" s="172" customFormat="1" ht="74.25" customHeight="1" outlineLevel="1" x14ac:dyDescent="0.2">
      <c r="B15" s="62" t="s">
        <v>400</v>
      </c>
      <c r="C15" s="117" t="s">
        <v>48</v>
      </c>
      <c r="D15" s="251">
        <v>3</v>
      </c>
      <c r="E15" s="251">
        <f>D15</f>
        <v>3</v>
      </c>
      <c r="F15" s="252">
        <f t="shared" si="0"/>
        <v>1</v>
      </c>
      <c r="G15" s="117" t="s">
        <v>9</v>
      </c>
      <c r="H15" s="254">
        <f>IF(G15="прямая",IF(F15&gt;120%,I15,IF(F15&lt;80%,M15,K15)),IF(F15&lt;80%,I15,IF(F15&gt;120%,M15,K15)))</f>
        <v>0.5</v>
      </c>
      <c r="I15" s="255">
        <v>0.25</v>
      </c>
      <c r="J15" s="117" t="str">
        <f t="shared" si="1"/>
        <v>гр.4&lt;80%</v>
      </c>
      <c r="K15" s="255">
        <v>0.5</v>
      </c>
      <c r="L15" s="117" t="s">
        <v>44</v>
      </c>
      <c r="M15" s="255">
        <v>0.75</v>
      </c>
      <c r="N15" s="117" t="str">
        <f t="shared" si="2"/>
        <v>гр.4&gt;120%</v>
      </c>
    </row>
    <row r="16" spans="1:108" s="172" customFormat="1" ht="53.25" customHeight="1" outlineLevel="1" x14ac:dyDescent="0.2">
      <c r="B16" s="62" t="s">
        <v>401</v>
      </c>
      <c r="C16" s="117" t="s">
        <v>2</v>
      </c>
      <c r="D16" s="117" t="s">
        <v>2</v>
      </c>
      <c r="E16" s="117" t="s">
        <v>2</v>
      </c>
      <c r="F16" s="117" t="s">
        <v>2</v>
      </c>
      <c r="G16" s="117" t="s">
        <v>2</v>
      </c>
      <c r="H16" s="254">
        <f>AVERAGE(H17:H18)</f>
        <v>0.5</v>
      </c>
      <c r="I16" s="255" t="s">
        <v>2</v>
      </c>
      <c r="J16" s="117" t="s">
        <v>2</v>
      </c>
      <c r="K16" s="255" t="s">
        <v>2</v>
      </c>
      <c r="L16" s="117" t="s">
        <v>2</v>
      </c>
      <c r="M16" s="255" t="s">
        <v>2</v>
      </c>
      <c r="N16" s="117" t="s">
        <v>2</v>
      </c>
    </row>
    <row r="17" spans="1:14" s="172" customFormat="1" ht="55.5" customHeight="1" outlineLevel="1" x14ac:dyDescent="0.2">
      <c r="B17" s="62" t="s">
        <v>402</v>
      </c>
      <c r="C17" s="117" t="s">
        <v>48</v>
      </c>
      <c r="D17" s="251">
        <v>3</v>
      </c>
      <c r="E17" s="251">
        <f>D17</f>
        <v>3</v>
      </c>
      <c r="F17" s="252">
        <f t="shared" si="0"/>
        <v>1</v>
      </c>
      <c r="G17" s="117" t="s">
        <v>9</v>
      </c>
      <c r="H17" s="254">
        <f>IF(G17="прямая",IF(F17&gt;120%,I17,IF(F17&lt;80%,M17,K17)),IF(F17&lt;80%,I17,IF(F17&gt;120%,M17,K17)))</f>
        <v>0.5</v>
      </c>
      <c r="I17" s="255">
        <v>0.25</v>
      </c>
      <c r="J17" s="117" t="str">
        <f t="shared" si="1"/>
        <v>гр.4&lt;80%</v>
      </c>
      <c r="K17" s="255">
        <v>0.5</v>
      </c>
      <c r="L17" s="117" t="s">
        <v>44</v>
      </c>
      <c r="M17" s="255">
        <v>0.75</v>
      </c>
      <c r="N17" s="117" t="str">
        <f t="shared" si="2"/>
        <v>гр.4&gt;120%</v>
      </c>
    </row>
    <row r="18" spans="1:14" s="172" customFormat="1" ht="24.75" customHeight="1" outlineLevel="1" x14ac:dyDescent="0.2">
      <c r="B18" s="62" t="s">
        <v>403</v>
      </c>
      <c r="C18" s="117" t="s">
        <v>48</v>
      </c>
      <c r="D18" s="251">
        <v>3</v>
      </c>
      <c r="E18" s="251">
        <f>D18</f>
        <v>3</v>
      </c>
      <c r="F18" s="252">
        <f t="shared" si="0"/>
        <v>1</v>
      </c>
      <c r="G18" s="117" t="s">
        <v>9</v>
      </c>
      <c r="H18" s="254">
        <f>IF(G18="прямая",IF(F18&gt;120%,I18,IF(F18&lt;80%,M18,K18)),IF(F18&lt;80%,I18,IF(F18&gt;120%,M18,K18)))</f>
        <v>0.5</v>
      </c>
      <c r="I18" s="255">
        <v>0.25</v>
      </c>
      <c r="J18" s="117" t="str">
        <f t="shared" si="1"/>
        <v>гр.4&lt;80%</v>
      </c>
      <c r="K18" s="255">
        <v>0.5</v>
      </c>
      <c r="L18" s="117" t="s">
        <v>44</v>
      </c>
      <c r="M18" s="255">
        <v>0.75</v>
      </c>
      <c r="N18" s="117" t="str">
        <f t="shared" si="2"/>
        <v>гр.4&gt;120%</v>
      </c>
    </row>
    <row r="19" spans="1:14" s="172" customFormat="1" ht="89.25" outlineLevel="1" x14ac:dyDescent="0.2">
      <c r="B19" s="62" t="s">
        <v>404</v>
      </c>
      <c r="C19" s="117" t="s">
        <v>39</v>
      </c>
      <c r="D19" s="251">
        <v>0</v>
      </c>
      <c r="E19" s="251">
        <f>D19</f>
        <v>0</v>
      </c>
      <c r="F19" s="252">
        <f>IF(D19=0,1,E19/D19)</f>
        <v>1</v>
      </c>
      <c r="G19" s="117" t="s">
        <v>9</v>
      </c>
      <c r="H19" s="254">
        <f>IF(G19="прямая",IF(F19&gt;120%,I19,IF(F19&lt;80%,M19,K19)),IF(F19&lt;80%,I19,IF(F19&gt;120%,M19,K19)))</f>
        <v>0.5</v>
      </c>
      <c r="I19" s="255">
        <v>0.25</v>
      </c>
      <c r="J19" s="117" t="str">
        <f t="shared" si="1"/>
        <v>гр.4&lt;80%</v>
      </c>
      <c r="K19" s="255">
        <v>0.5</v>
      </c>
      <c r="L19" s="117" t="s">
        <v>44</v>
      </c>
      <c r="M19" s="255">
        <v>0.75</v>
      </c>
      <c r="N19" s="117" t="str">
        <f t="shared" si="2"/>
        <v>гр.4&gt;120%</v>
      </c>
    </row>
    <row r="20" spans="1:14" s="3" customFormat="1" ht="38.25" x14ac:dyDescent="0.2">
      <c r="B20" s="31" t="s">
        <v>405</v>
      </c>
      <c r="C20" s="26" t="s">
        <v>2</v>
      </c>
      <c r="D20" s="26" t="s">
        <v>2</v>
      </c>
      <c r="E20" s="26" t="s">
        <v>2</v>
      </c>
      <c r="F20" s="34" t="s">
        <v>2</v>
      </c>
      <c r="G20" s="26" t="s">
        <v>2</v>
      </c>
      <c r="H20" s="37">
        <f>H21</f>
        <v>0.2</v>
      </c>
      <c r="I20" s="35" t="s">
        <v>2</v>
      </c>
      <c r="J20" s="26" t="s">
        <v>2</v>
      </c>
      <c r="K20" s="35" t="s">
        <v>2</v>
      </c>
      <c r="L20" s="26" t="s">
        <v>2</v>
      </c>
      <c r="M20" s="35" t="s">
        <v>2</v>
      </c>
      <c r="N20" s="26" t="s">
        <v>2</v>
      </c>
    </row>
    <row r="21" spans="1:14" s="172" customFormat="1" ht="127.5" outlineLevel="1" x14ac:dyDescent="0.2">
      <c r="B21" s="62" t="s">
        <v>406</v>
      </c>
      <c r="C21" s="117" t="s">
        <v>39</v>
      </c>
      <c r="D21" s="251">
        <v>0</v>
      </c>
      <c r="E21" s="251">
        <f>D21</f>
        <v>0</v>
      </c>
      <c r="F21" s="252">
        <f>IF(D21=0,1,E21/D21)</f>
        <v>1</v>
      </c>
      <c r="G21" s="117" t="s">
        <v>9</v>
      </c>
      <c r="H21" s="254">
        <f>IF(G21="прямая",IF(F21&gt;120%,I21,IF(F21&lt;80%,M21,K21)),IF(F21&lt;80%,I21,IF(F21&gt;120%,M21,K21)))</f>
        <v>0.2</v>
      </c>
      <c r="I21" s="255">
        <v>0.1</v>
      </c>
      <c r="J21" s="117" t="str">
        <f t="shared" si="1"/>
        <v>гр.4&lt;80%</v>
      </c>
      <c r="K21" s="255">
        <v>0.2</v>
      </c>
      <c r="L21" s="117" t="s">
        <v>44</v>
      </c>
      <c r="M21" s="255">
        <v>0.3</v>
      </c>
      <c r="N21" s="117" t="str">
        <f t="shared" si="2"/>
        <v>гр.4&gt;120%</v>
      </c>
    </row>
    <row r="22" spans="1:14" s="3" customFormat="1" ht="51" x14ac:dyDescent="0.2">
      <c r="B22" s="31" t="s">
        <v>407</v>
      </c>
      <c r="C22" s="26" t="s">
        <v>2</v>
      </c>
      <c r="D22" s="26" t="s">
        <v>2</v>
      </c>
      <c r="E22" s="26" t="s">
        <v>2</v>
      </c>
      <c r="F22" s="34" t="s">
        <v>2</v>
      </c>
      <c r="G22" s="26" t="s">
        <v>2</v>
      </c>
      <c r="H22" s="37">
        <f>H23</f>
        <v>0.2</v>
      </c>
      <c r="I22" s="35" t="s">
        <v>2</v>
      </c>
      <c r="J22" s="26" t="s">
        <v>2</v>
      </c>
      <c r="K22" s="35" t="s">
        <v>2</v>
      </c>
      <c r="L22" s="26" t="s">
        <v>2</v>
      </c>
      <c r="M22" s="35" t="s">
        <v>2</v>
      </c>
      <c r="N22" s="26" t="s">
        <v>2</v>
      </c>
    </row>
    <row r="23" spans="1:14" s="172" customFormat="1" ht="89.25" outlineLevel="1" x14ac:dyDescent="0.2">
      <c r="B23" s="62" t="s">
        <v>408</v>
      </c>
      <c r="C23" s="117" t="s">
        <v>39</v>
      </c>
      <c r="D23" s="251">
        <v>0</v>
      </c>
      <c r="E23" s="251">
        <f>D23</f>
        <v>0</v>
      </c>
      <c r="F23" s="252">
        <f>IF(D23=0,1,E23/D23)</f>
        <v>1</v>
      </c>
      <c r="G23" s="117" t="s">
        <v>9</v>
      </c>
      <c r="H23" s="254">
        <f>IF(G23="прямая",IF(F23&gt;120%,I23,IF(F23&lt;80%,M23,K23)),IF(F23&lt;80%,I23,IF(F23&gt;120%,M23,K23)))</f>
        <v>0.2</v>
      </c>
      <c r="I23" s="255">
        <v>0.1</v>
      </c>
      <c r="J23" s="117" t="str">
        <f t="shared" si="1"/>
        <v>гр.4&lt;80%</v>
      </c>
      <c r="K23" s="255">
        <v>0.2</v>
      </c>
      <c r="L23" s="117" t="s">
        <v>44</v>
      </c>
      <c r="M23" s="255">
        <v>0.3</v>
      </c>
      <c r="N23" s="117" t="str">
        <f t="shared" si="2"/>
        <v>гр.4&gt;120%</v>
      </c>
    </row>
    <row r="24" spans="1:14" s="3" customFormat="1" ht="38.25" x14ac:dyDescent="0.2">
      <c r="B24" s="31" t="s">
        <v>409</v>
      </c>
      <c r="C24" s="32" t="s">
        <v>2</v>
      </c>
      <c r="D24" s="32" t="s">
        <v>2</v>
      </c>
      <c r="E24" s="32" t="s">
        <v>2</v>
      </c>
      <c r="F24" s="34" t="s">
        <v>2</v>
      </c>
      <c r="G24" s="32" t="s">
        <v>2</v>
      </c>
      <c r="H24" s="37">
        <f>H25</f>
        <v>0.5</v>
      </c>
      <c r="I24" s="33" t="s">
        <v>2</v>
      </c>
      <c r="J24" s="32" t="s">
        <v>2</v>
      </c>
      <c r="K24" s="33" t="s">
        <v>2</v>
      </c>
      <c r="L24" s="32" t="s">
        <v>2</v>
      </c>
      <c r="M24" s="33" t="s">
        <v>2</v>
      </c>
      <c r="N24" s="32" t="s">
        <v>2</v>
      </c>
    </row>
    <row r="25" spans="1:14" s="172" customFormat="1" ht="89.25" outlineLevel="1" x14ac:dyDescent="0.2">
      <c r="A25" s="59" t="s">
        <v>410</v>
      </c>
      <c r="B25" s="62" t="s">
        <v>411</v>
      </c>
      <c r="C25" s="117" t="s">
        <v>39</v>
      </c>
      <c r="D25" s="251">
        <v>0</v>
      </c>
      <c r="E25" s="251">
        <f>D25</f>
        <v>0</v>
      </c>
      <c r="F25" s="252">
        <f>IF(D25=0,1,E25/D25)</f>
        <v>1</v>
      </c>
      <c r="G25" s="117" t="s">
        <v>9</v>
      </c>
      <c r="H25" s="254">
        <f>IF(G25="прямая",IF(F25&gt;120%,I25,IF(F25&lt;80%,M25,K25)),IF(F25&lt;80%,I25,IF(F25&gt;120%,M25,K25)))</f>
        <v>0.5</v>
      </c>
      <c r="I25" s="255">
        <v>0.25</v>
      </c>
      <c r="J25" s="117" t="str">
        <f t="shared" si="1"/>
        <v>гр.4&lt;80%</v>
      </c>
      <c r="K25" s="255">
        <v>0.5</v>
      </c>
      <c r="L25" s="117" t="s">
        <v>44</v>
      </c>
      <c r="M25" s="255">
        <v>0.75</v>
      </c>
      <c r="N25" s="117" t="str">
        <f t="shared" si="2"/>
        <v>гр.4&gt;120%</v>
      </c>
    </row>
    <row r="26" spans="1:14" s="3" customFormat="1" ht="38.25" x14ac:dyDescent="0.2">
      <c r="B26" s="31" t="s">
        <v>412</v>
      </c>
      <c r="C26" s="26" t="s">
        <v>2</v>
      </c>
      <c r="D26" s="26" t="s">
        <v>2</v>
      </c>
      <c r="E26" s="26" t="s">
        <v>2</v>
      </c>
      <c r="F26" s="34" t="s">
        <v>2</v>
      </c>
      <c r="G26" s="26" t="s">
        <v>2</v>
      </c>
      <c r="H26" s="37">
        <f>AVERAGE(H27,H28)</f>
        <v>0.5</v>
      </c>
      <c r="I26" s="33" t="s">
        <v>2</v>
      </c>
      <c r="J26" s="32" t="s">
        <v>2</v>
      </c>
      <c r="K26" s="33" t="s">
        <v>2</v>
      </c>
      <c r="L26" s="32" t="s">
        <v>2</v>
      </c>
      <c r="M26" s="33" t="s">
        <v>2</v>
      </c>
      <c r="N26" s="32" t="s">
        <v>2</v>
      </c>
    </row>
    <row r="27" spans="1:14" s="172" customFormat="1" ht="76.5" outlineLevel="1" x14ac:dyDescent="0.2">
      <c r="A27" s="59" t="s">
        <v>413</v>
      </c>
      <c r="B27" s="62" t="s">
        <v>414</v>
      </c>
      <c r="C27" s="117" t="s">
        <v>43</v>
      </c>
      <c r="D27" s="251">
        <v>1</v>
      </c>
      <c r="E27" s="251">
        <f>D27</f>
        <v>1</v>
      </c>
      <c r="F27" s="252">
        <f t="shared" si="0"/>
        <v>1</v>
      </c>
      <c r="G27" s="117" t="s">
        <v>3</v>
      </c>
      <c r="H27" s="254">
        <f>IF(G27="прямая",IF(F27&gt;120%,I27,IF(F27&lt;80%,M27,K27)),IF(F27&lt;80%,I27,IF(F27&gt;120%,M27,K27)))</f>
        <v>0.5</v>
      </c>
      <c r="I27" s="255">
        <v>0.25</v>
      </c>
      <c r="J27" s="117" t="str">
        <f t="shared" si="1"/>
        <v>гр.4&gt;120%</v>
      </c>
      <c r="K27" s="255">
        <v>0.5</v>
      </c>
      <c r="L27" s="117" t="s">
        <v>44</v>
      </c>
      <c r="M27" s="255">
        <v>0.75</v>
      </c>
      <c r="N27" s="117" t="str">
        <f t="shared" si="2"/>
        <v>гр.4&lt;80%</v>
      </c>
    </row>
    <row r="28" spans="1:14" s="172" customFormat="1" ht="89.25" outlineLevel="1" x14ac:dyDescent="0.2">
      <c r="B28" s="62" t="s">
        <v>415</v>
      </c>
      <c r="C28" s="117" t="s">
        <v>39</v>
      </c>
      <c r="D28" s="251">
        <v>0</v>
      </c>
      <c r="E28" s="251">
        <f>D28</f>
        <v>0</v>
      </c>
      <c r="F28" s="252">
        <f>IF(D28=0,1,E28/D28)</f>
        <v>1</v>
      </c>
      <c r="G28" s="117" t="s">
        <v>9</v>
      </c>
      <c r="H28" s="254">
        <f>IF(G28="прямая",IF(F28&gt;120%,I28,IF(F28&lt;80%,M28,K28)),IF(F28&lt;80%,I28,IF(F28&gt;120%,M28,K28)))</f>
        <v>0.5</v>
      </c>
      <c r="I28" s="255">
        <v>0.25</v>
      </c>
      <c r="J28" s="117" t="str">
        <f t="shared" si="1"/>
        <v>гр.4&lt;80%</v>
      </c>
      <c r="K28" s="255">
        <v>0.5</v>
      </c>
      <c r="L28" s="117" t="s">
        <v>44</v>
      </c>
      <c r="M28" s="255">
        <v>0.75</v>
      </c>
      <c r="N28" s="117" t="str">
        <f t="shared" si="2"/>
        <v>гр.4&gt;120%</v>
      </c>
    </row>
    <row r="29" spans="1:14" s="3" customFormat="1" ht="38.25" x14ac:dyDescent="0.2">
      <c r="B29" s="31" t="s">
        <v>416</v>
      </c>
      <c r="C29" s="26" t="s">
        <v>2</v>
      </c>
      <c r="D29" s="26" t="s">
        <v>2</v>
      </c>
      <c r="E29" s="26" t="s">
        <v>2</v>
      </c>
      <c r="F29" s="34" t="s">
        <v>2</v>
      </c>
      <c r="G29" s="26" t="s">
        <v>2</v>
      </c>
      <c r="H29" s="37">
        <f>H30</f>
        <v>0.2</v>
      </c>
      <c r="I29" s="35" t="s">
        <v>2</v>
      </c>
      <c r="J29" s="26" t="s">
        <v>2</v>
      </c>
      <c r="K29" s="35" t="s">
        <v>2</v>
      </c>
      <c r="L29" s="26" t="s">
        <v>2</v>
      </c>
      <c r="M29" s="35" t="s">
        <v>2</v>
      </c>
      <c r="N29" s="26" t="s">
        <v>2</v>
      </c>
    </row>
    <row r="30" spans="1:14" s="172" customFormat="1" ht="63.75" outlineLevel="1" x14ac:dyDescent="0.2">
      <c r="B30" s="62" t="s">
        <v>417</v>
      </c>
      <c r="C30" s="117" t="s">
        <v>39</v>
      </c>
      <c r="D30" s="251">
        <v>0</v>
      </c>
      <c r="E30" s="251">
        <f>D30</f>
        <v>0</v>
      </c>
      <c r="F30" s="252">
        <f>IF(D30=0,1,E30/D30)</f>
        <v>1</v>
      </c>
      <c r="G30" s="117" t="s">
        <v>9</v>
      </c>
      <c r="H30" s="265">
        <f>IF(G30="прямая",IF(F30&gt;120%,I30,IF(F30&lt;80%,M30,K30)),IF(F30&lt;80%,I30,IF(F30&gt;120%,M30,K30)))</f>
        <v>0.2</v>
      </c>
      <c r="I30" s="255">
        <v>0.1</v>
      </c>
      <c r="J30" s="117" t="str">
        <f t="shared" si="1"/>
        <v>гр.4&lt;80%</v>
      </c>
      <c r="K30" s="255">
        <v>0.2</v>
      </c>
      <c r="L30" s="117" t="s">
        <v>44</v>
      </c>
      <c r="M30" s="255">
        <v>0.3</v>
      </c>
      <c r="N30" s="117" t="str">
        <f t="shared" si="2"/>
        <v>гр.4&gt;120%</v>
      </c>
    </row>
    <row r="31" spans="1:14" s="3" customFormat="1" x14ac:dyDescent="0.2">
      <c r="B31" s="17" t="s">
        <v>418</v>
      </c>
      <c r="C31" s="18" t="s">
        <v>2</v>
      </c>
      <c r="D31" s="18" t="s">
        <v>2</v>
      </c>
      <c r="E31" s="18" t="s">
        <v>2</v>
      </c>
      <c r="F31" s="18" t="s">
        <v>2</v>
      </c>
      <c r="G31" s="18" t="s">
        <v>2</v>
      </c>
      <c r="H31" s="19">
        <f>AVERAGE(H11,H14,H20,H22,H24,H26,H29)</f>
        <v>0.58571428571428574</v>
      </c>
      <c r="I31" s="18" t="s">
        <v>2</v>
      </c>
      <c r="J31" s="18" t="s">
        <v>2</v>
      </c>
      <c r="K31" s="18" t="s">
        <v>2</v>
      </c>
      <c r="L31" s="18" t="s">
        <v>2</v>
      </c>
      <c r="M31" s="18" t="s">
        <v>2</v>
      </c>
      <c r="N31" s="18" t="s">
        <v>2</v>
      </c>
    </row>
    <row r="35" spans="2:5" ht="14.25" x14ac:dyDescent="0.2">
      <c r="B35" s="68" t="s">
        <v>126</v>
      </c>
      <c r="C35" s="68"/>
      <c r="D35" s="68" t="s">
        <v>139</v>
      </c>
      <c r="E35" s="68"/>
    </row>
  </sheetData>
  <mergeCells count="12">
    <mergeCell ref="I8:N8"/>
    <mergeCell ref="I10:N10"/>
    <mergeCell ref="B2:H2"/>
    <mergeCell ref="B3:H3"/>
    <mergeCell ref="B4:H4"/>
    <mergeCell ref="B5:H5"/>
    <mergeCell ref="B8:B9"/>
    <mergeCell ref="C8:C9"/>
    <mergeCell ref="D8:E8"/>
    <mergeCell ref="F8:F9"/>
    <mergeCell ref="G8:G9"/>
    <mergeCell ref="H8:H9"/>
  </mergeCells>
  <pageMargins left="0.7" right="0.7" top="0.75" bottom="0.75" header="0.3" footer="0.3"/>
  <pageSetup paperSize="9" scale="56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6"/>
  <sheetViews>
    <sheetView view="pageBreakPreview" topLeftCell="B1" zoomScale="75" zoomScaleNormal="75" zoomScaleSheetLayoutView="75" workbookViewId="0">
      <selection activeCell="F13" sqref="F13"/>
    </sheetView>
  </sheetViews>
  <sheetFormatPr defaultRowHeight="12.75" outlineLevelRow="1" x14ac:dyDescent="0.2"/>
  <cols>
    <col min="1" max="1" width="5" style="1" hidden="1" customWidth="1"/>
    <col min="2" max="2" width="66" style="1" customWidth="1"/>
    <col min="3" max="3" width="14.5" style="1" customWidth="1"/>
    <col min="4" max="4" width="11" style="1" customWidth="1"/>
    <col min="5" max="5" width="10" style="1" customWidth="1"/>
    <col min="6" max="6" width="13.875" style="1" customWidth="1"/>
    <col min="7" max="7" width="10.75" style="1" customWidth="1"/>
    <col min="8" max="8" width="14.75" style="1" hidden="1" customWidth="1"/>
    <col min="9" max="9" width="10" style="1" customWidth="1"/>
    <col min="10" max="10" width="11.5" style="1" hidden="1" customWidth="1"/>
    <col min="11" max="11" width="14.625" style="1" hidden="1" customWidth="1"/>
    <col min="12" max="12" width="11.75" style="1" hidden="1" customWidth="1"/>
    <col min="13" max="13" width="19.75" style="1" hidden="1" customWidth="1"/>
    <col min="14" max="14" width="11.625" style="1" hidden="1" customWidth="1"/>
    <col min="15" max="15" width="14.625" style="1" hidden="1" customWidth="1"/>
    <col min="16" max="16384" width="9" style="1"/>
  </cols>
  <sheetData>
    <row r="1" spans="1:15" ht="27.75" customHeight="1" x14ac:dyDescent="0.2">
      <c r="B1" s="292" t="s">
        <v>298</v>
      </c>
      <c r="C1" s="292"/>
      <c r="D1" s="292"/>
      <c r="E1" s="292"/>
      <c r="F1" s="292"/>
      <c r="G1" s="292"/>
      <c r="H1" s="292"/>
      <c r="I1" s="292"/>
    </row>
    <row r="2" spans="1:15" ht="33.75" customHeight="1" x14ac:dyDescent="0.2">
      <c r="B2" s="292" t="s">
        <v>118</v>
      </c>
      <c r="C2" s="292"/>
      <c r="D2" s="292"/>
      <c r="E2" s="292"/>
      <c r="F2" s="292"/>
      <c r="G2" s="292"/>
      <c r="H2" s="292"/>
      <c r="I2" s="292"/>
    </row>
    <row r="5" spans="1:15" s="68" customFormat="1" ht="14.25" customHeight="1" x14ac:dyDescent="0.2">
      <c r="B5" s="369" t="s">
        <v>119</v>
      </c>
      <c r="C5" s="301" t="s">
        <v>46</v>
      </c>
      <c r="D5" s="371" t="s">
        <v>157</v>
      </c>
      <c r="E5" s="372"/>
      <c r="F5" s="369" t="s">
        <v>33</v>
      </c>
      <c r="G5" s="369" t="s">
        <v>145</v>
      </c>
      <c r="H5" s="301" t="s">
        <v>59</v>
      </c>
      <c r="I5" s="369" t="s">
        <v>420</v>
      </c>
      <c r="J5" s="369" t="s">
        <v>45</v>
      </c>
      <c r="K5" s="369"/>
      <c r="L5" s="369"/>
      <c r="M5" s="369"/>
      <c r="N5" s="369"/>
      <c r="O5" s="369"/>
    </row>
    <row r="6" spans="1:15" s="68" customFormat="1" ht="28.5" x14ac:dyDescent="0.2">
      <c r="B6" s="369"/>
      <c r="C6" s="302"/>
      <c r="D6" s="115" t="s">
        <v>146</v>
      </c>
      <c r="E6" s="115" t="s">
        <v>147</v>
      </c>
      <c r="F6" s="369"/>
      <c r="G6" s="369"/>
      <c r="H6" s="302"/>
      <c r="I6" s="369"/>
      <c r="J6" s="69" t="s">
        <v>34</v>
      </c>
      <c r="K6" s="69" t="s">
        <v>37</v>
      </c>
      <c r="L6" s="69" t="s">
        <v>35</v>
      </c>
      <c r="M6" s="69" t="s">
        <v>37</v>
      </c>
      <c r="N6" s="69" t="s">
        <v>36</v>
      </c>
      <c r="O6" s="69" t="s">
        <v>37</v>
      </c>
    </row>
    <row r="7" spans="1:15" s="71" customFormat="1" ht="14.25" x14ac:dyDescent="0.2">
      <c r="B7" s="70">
        <v>1</v>
      </c>
      <c r="C7" s="70"/>
      <c r="D7" s="70">
        <v>2</v>
      </c>
      <c r="E7" s="70">
        <v>3</v>
      </c>
      <c r="F7" s="70">
        <v>4</v>
      </c>
      <c r="G7" s="70">
        <v>5</v>
      </c>
      <c r="H7" s="70">
        <v>5</v>
      </c>
      <c r="I7" s="70">
        <v>6</v>
      </c>
      <c r="J7" s="370">
        <v>7</v>
      </c>
      <c r="K7" s="370"/>
      <c r="L7" s="370"/>
      <c r="M7" s="370"/>
      <c r="N7" s="370"/>
      <c r="O7" s="370"/>
    </row>
    <row r="8" spans="1:15" s="71" customFormat="1" ht="14.25" x14ac:dyDescent="0.2">
      <c r="B8" s="97" t="s">
        <v>30</v>
      </c>
      <c r="C8" s="98"/>
      <c r="D8" s="98"/>
      <c r="E8" s="98"/>
      <c r="F8" s="98"/>
      <c r="G8" s="98"/>
      <c r="H8" s="98"/>
      <c r="I8" s="98"/>
      <c r="J8" s="99" t="s">
        <v>2</v>
      </c>
      <c r="K8" s="99" t="s">
        <v>2</v>
      </c>
      <c r="L8" s="99" t="s">
        <v>2</v>
      </c>
      <c r="M8" s="99" t="s">
        <v>2</v>
      </c>
      <c r="N8" s="99" t="s">
        <v>2</v>
      </c>
      <c r="O8" s="100" t="s">
        <v>2</v>
      </c>
    </row>
    <row r="9" spans="1:15" s="68" customFormat="1" ht="42.75" x14ac:dyDescent="0.2">
      <c r="B9" s="89" t="s">
        <v>127</v>
      </c>
      <c r="C9" s="90" t="s">
        <v>43</v>
      </c>
      <c r="D9" s="82">
        <f>E9</f>
        <v>0</v>
      </c>
      <c r="E9" s="82">
        <v>0</v>
      </c>
      <c r="F9" s="83">
        <f>IF(E9=0,0,D9/E9)</f>
        <v>0</v>
      </c>
      <c r="G9" s="90" t="s">
        <v>3</v>
      </c>
      <c r="H9" s="174">
        <v>3.0906749999999996</v>
      </c>
      <c r="I9" s="74">
        <f>IF(G9="прямая",IF(F9&gt;120%,J9,IF(F9&lt;80%,N9,L9)),IF(F9&lt;80%,J9,IF(F9&gt;120%,N9,L9)))</f>
        <v>3</v>
      </c>
      <c r="J9" s="90">
        <v>1</v>
      </c>
      <c r="K9" s="90" t="str">
        <f t="shared" ref="K9:K27" si="0">IF($G9="прямая","гр.4&gt;120%",IF($G9="обратная","гр.4&lt;80%","???"))</f>
        <v>гр.4&gt;120%</v>
      </c>
      <c r="L9" s="90">
        <v>2</v>
      </c>
      <c r="M9" s="90" t="s">
        <v>44</v>
      </c>
      <c r="N9" s="90">
        <v>3</v>
      </c>
      <c r="O9" s="90" t="str">
        <f t="shared" ref="O9:O27" si="1">IF($G9="прямая","гр.4&lt;80%",IF($G9="обратная","гр.4&gt;120%","???"))</f>
        <v>гр.4&lt;80%</v>
      </c>
    </row>
    <row r="10" spans="1:15" s="68" customFormat="1" ht="14.25" x14ac:dyDescent="0.2">
      <c r="B10" s="89" t="s">
        <v>16</v>
      </c>
      <c r="C10" s="73" t="s">
        <v>2</v>
      </c>
      <c r="D10" s="73" t="s">
        <v>2</v>
      </c>
      <c r="E10" s="73" t="s">
        <v>2</v>
      </c>
      <c r="F10" s="91" t="s">
        <v>2</v>
      </c>
      <c r="G10" s="73" t="s">
        <v>2</v>
      </c>
      <c r="H10" s="174">
        <f>AVERAGE(H11:H16)</f>
        <v>2.1721541666666666</v>
      </c>
      <c r="I10" s="74">
        <f>AVERAGE(I11:I16)</f>
        <v>2</v>
      </c>
      <c r="J10" s="73" t="s">
        <v>2</v>
      </c>
      <c r="K10" s="73" t="s">
        <v>2</v>
      </c>
      <c r="L10" s="73" t="s">
        <v>2</v>
      </c>
      <c r="M10" s="73" t="s">
        <v>2</v>
      </c>
      <c r="N10" s="73" t="s">
        <v>2</v>
      </c>
      <c r="O10" s="73" t="s">
        <v>2</v>
      </c>
    </row>
    <row r="11" spans="1:15" s="71" customFormat="1" ht="63" customHeight="1" outlineLevel="1" x14ac:dyDescent="0.2">
      <c r="A11" s="92" t="s">
        <v>108</v>
      </c>
      <c r="B11" s="75" t="s">
        <v>17</v>
      </c>
      <c r="C11" s="76" t="s">
        <v>15</v>
      </c>
      <c r="D11" s="101">
        <v>1</v>
      </c>
      <c r="E11" s="101">
        <v>1</v>
      </c>
      <c r="F11" s="78">
        <f t="shared" ref="F11:F16" si="2">IF(E11=0,0,D11/E11)</f>
        <v>1</v>
      </c>
      <c r="G11" s="76" t="s">
        <v>9</v>
      </c>
      <c r="H11" s="173">
        <v>1.94045</v>
      </c>
      <c r="I11" s="79">
        <f t="shared" ref="I11:I16" si="3">IF(G11="прямая",IF(F11&gt;120%,J11,IF(F11&lt;80%,N11,L11)),IF(F11&lt;80%,J11,IF(F11&gt;120%,N11,L11)))</f>
        <v>2</v>
      </c>
      <c r="J11" s="76">
        <v>1</v>
      </c>
      <c r="K11" s="76" t="str">
        <f t="shared" si="0"/>
        <v>гр.4&lt;80%</v>
      </c>
      <c r="L11" s="76">
        <v>2</v>
      </c>
      <c r="M11" s="76" t="s">
        <v>44</v>
      </c>
      <c r="N11" s="76">
        <v>3</v>
      </c>
      <c r="O11" s="76" t="str">
        <f t="shared" si="1"/>
        <v>гр.4&gt;120%</v>
      </c>
    </row>
    <row r="12" spans="1:15" s="71" customFormat="1" ht="74.25" customHeight="1" outlineLevel="1" x14ac:dyDescent="0.2">
      <c r="A12" s="96" t="s">
        <v>108</v>
      </c>
      <c r="B12" s="75" t="s">
        <v>18</v>
      </c>
      <c r="C12" s="76" t="s">
        <v>15</v>
      </c>
      <c r="D12" s="101">
        <f t="shared" ref="D12:D15" si="4">E12</f>
        <v>1</v>
      </c>
      <c r="E12" s="101">
        <v>1</v>
      </c>
      <c r="F12" s="78">
        <f t="shared" si="2"/>
        <v>1</v>
      </c>
      <c r="G12" s="76" t="s">
        <v>3</v>
      </c>
      <c r="H12" s="173">
        <v>2.0604499999999994</v>
      </c>
      <c r="I12" s="79">
        <f t="shared" si="3"/>
        <v>2</v>
      </c>
      <c r="J12" s="76">
        <v>1</v>
      </c>
      <c r="K12" s="76" t="str">
        <f t="shared" si="0"/>
        <v>гр.4&gt;120%</v>
      </c>
      <c r="L12" s="76">
        <v>2</v>
      </c>
      <c r="M12" s="76" t="s">
        <v>44</v>
      </c>
      <c r="N12" s="76">
        <v>3</v>
      </c>
      <c r="O12" s="76" t="str">
        <f t="shared" si="1"/>
        <v>гр.4&lt;80%</v>
      </c>
    </row>
    <row r="13" spans="1:15" s="71" customFormat="1" ht="96.75" customHeight="1" outlineLevel="1" x14ac:dyDescent="0.2">
      <c r="A13" s="96" t="s">
        <v>108</v>
      </c>
      <c r="B13" s="75" t="s">
        <v>19</v>
      </c>
      <c r="C13" s="76" t="s">
        <v>15</v>
      </c>
      <c r="D13" s="101">
        <f t="shared" si="4"/>
        <v>1</v>
      </c>
      <c r="E13" s="101">
        <v>1</v>
      </c>
      <c r="F13" s="78">
        <f t="shared" si="2"/>
        <v>1</v>
      </c>
      <c r="G13" s="76" t="s">
        <v>9</v>
      </c>
      <c r="H13" s="173">
        <v>1.94045</v>
      </c>
      <c r="I13" s="79">
        <f t="shared" si="3"/>
        <v>2</v>
      </c>
      <c r="J13" s="76">
        <v>1</v>
      </c>
      <c r="K13" s="76" t="str">
        <f t="shared" si="0"/>
        <v>гр.4&lt;80%</v>
      </c>
      <c r="L13" s="76">
        <v>2</v>
      </c>
      <c r="M13" s="76" t="s">
        <v>44</v>
      </c>
      <c r="N13" s="76">
        <v>3</v>
      </c>
      <c r="O13" s="76" t="str">
        <f t="shared" si="1"/>
        <v>гр.4&gt;120%</v>
      </c>
    </row>
    <row r="14" spans="1:15" s="71" customFormat="1" ht="77.25" customHeight="1" outlineLevel="1" x14ac:dyDescent="0.2">
      <c r="A14" s="96" t="s">
        <v>108</v>
      </c>
      <c r="B14" s="75" t="s">
        <v>20</v>
      </c>
      <c r="C14" s="76" t="s">
        <v>15</v>
      </c>
      <c r="D14" s="101">
        <f t="shared" si="4"/>
        <v>1</v>
      </c>
      <c r="E14" s="101">
        <v>1</v>
      </c>
      <c r="F14" s="78">
        <f t="shared" si="2"/>
        <v>1</v>
      </c>
      <c r="G14" s="76" t="s">
        <v>9</v>
      </c>
      <c r="H14" s="173">
        <v>1.94045</v>
      </c>
      <c r="I14" s="79">
        <f t="shared" si="3"/>
        <v>2</v>
      </c>
      <c r="J14" s="76">
        <v>1</v>
      </c>
      <c r="K14" s="76" t="str">
        <f t="shared" si="0"/>
        <v>гр.4&lt;80%</v>
      </c>
      <c r="L14" s="76">
        <v>2</v>
      </c>
      <c r="M14" s="76" t="s">
        <v>44</v>
      </c>
      <c r="N14" s="76">
        <v>3</v>
      </c>
      <c r="O14" s="76" t="str">
        <f t="shared" si="1"/>
        <v>гр.4&gt;120%</v>
      </c>
    </row>
    <row r="15" spans="1:15" s="71" customFormat="1" ht="60.75" customHeight="1" outlineLevel="1" x14ac:dyDescent="0.2">
      <c r="A15" s="96" t="s">
        <v>108</v>
      </c>
      <c r="B15" s="75" t="s">
        <v>21</v>
      </c>
      <c r="C15" s="76" t="s">
        <v>15</v>
      </c>
      <c r="D15" s="101">
        <f t="shared" si="4"/>
        <v>1</v>
      </c>
      <c r="E15" s="101">
        <v>1</v>
      </c>
      <c r="F15" s="78">
        <f t="shared" si="2"/>
        <v>1</v>
      </c>
      <c r="G15" s="76" t="s">
        <v>3</v>
      </c>
      <c r="H15" s="173">
        <v>2.0604499999999994</v>
      </c>
      <c r="I15" s="79">
        <f t="shared" si="3"/>
        <v>2</v>
      </c>
      <c r="J15" s="76">
        <v>1</v>
      </c>
      <c r="K15" s="76" t="str">
        <f t="shared" si="0"/>
        <v>гр.4&gt;120%</v>
      </c>
      <c r="L15" s="76">
        <v>2</v>
      </c>
      <c r="M15" s="76" t="s">
        <v>44</v>
      </c>
      <c r="N15" s="76">
        <v>3</v>
      </c>
      <c r="O15" s="76" t="str">
        <f t="shared" si="1"/>
        <v>гр.4&lt;80%</v>
      </c>
    </row>
    <row r="16" spans="1:15" s="71" customFormat="1" ht="42.75" outlineLevel="1" x14ac:dyDescent="0.2">
      <c r="B16" s="75" t="s">
        <v>116</v>
      </c>
      <c r="C16" s="76" t="s">
        <v>39</v>
      </c>
      <c r="D16" s="81">
        <v>1</v>
      </c>
      <c r="E16" s="81">
        <v>1</v>
      </c>
      <c r="F16" s="78">
        <f t="shared" si="2"/>
        <v>1</v>
      </c>
      <c r="G16" s="76" t="s">
        <v>3</v>
      </c>
      <c r="H16" s="173">
        <v>3.0906749999999996</v>
      </c>
      <c r="I16" s="79">
        <f t="shared" si="3"/>
        <v>2</v>
      </c>
      <c r="J16" s="76">
        <v>1</v>
      </c>
      <c r="K16" s="76" t="str">
        <f t="shared" si="0"/>
        <v>гр.4&gt;120%</v>
      </c>
      <c r="L16" s="76">
        <v>2</v>
      </c>
      <c r="M16" s="76" t="s">
        <v>44</v>
      </c>
      <c r="N16" s="76">
        <v>3</v>
      </c>
      <c r="O16" s="76" t="str">
        <f t="shared" si="1"/>
        <v>гр.4&lt;80%</v>
      </c>
    </row>
    <row r="17" spans="1:15" s="68" customFormat="1" ht="28.5" x14ac:dyDescent="0.2">
      <c r="B17" s="89" t="s">
        <v>22</v>
      </c>
      <c r="C17" s="73" t="s">
        <v>2</v>
      </c>
      <c r="D17" s="73" t="s">
        <v>2</v>
      </c>
      <c r="E17" s="73" t="s">
        <v>2</v>
      </c>
      <c r="F17" s="91" t="s">
        <v>2</v>
      </c>
      <c r="G17" s="73" t="s">
        <v>2</v>
      </c>
      <c r="H17" s="174">
        <f>AVERAGE(H18:H19)</f>
        <v>2.5155624999999997</v>
      </c>
      <c r="I17" s="74">
        <f>AVERAGE(I18:I19)</f>
        <v>2.5</v>
      </c>
      <c r="J17" s="73" t="s">
        <v>2</v>
      </c>
      <c r="K17" s="73" t="s">
        <v>2</v>
      </c>
      <c r="L17" s="73" t="s">
        <v>2</v>
      </c>
      <c r="M17" s="73" t="s">
        <v>2</v>
      </c>
      <c r="N17" s="73" t="s">
        <v>2</v>
      </c>
      <c r="O17" s="73" t="s">
        <v>2</v>
      </c>
    </row>
    <row r="18" spans="1:15" s="71" customFormat="1" ht="52.5" customHeight="1" outlineLevel="1" x14ac:dyDescent="0.2">
      <c r="A18" s="96" t="s">
        <v>109</v>
      </c>
      <c r="B18" s="75" t="s">
        <v>49</v>
      </c>
      <c r="C18" s="76" t="s">
        <v>48</v>
      </c>
      <c r="D18" s="81">
        <f>E18</f>
        <v>1</v>
      </c>
      <c r="E18" s="81">
        <v>1</v>
      </c>
      <c r="F18" s="78">
        <f>IF(E18=0,0,D18/E18)</f>
        <v>1</v>
      </c>
      <c r="G18" s="76" t="s">
        <v>9</v>
      </c>
      <c r="H18" s="173">
        <v>1.94045</v>
      </c>
      <c r="I18" s="79">
        <f>IF(G18="прямая",IF(F18&gt;120%,J18,IF(F18&lt;80%,N18,L18)),IF(F18&lt;80%,J18,IF(F18&gt;120%,N18,L18)))</f>
        <v>2</v>
      </c>
      <c r="J18" s="76">
        <v>1</v>
      </c>
      <c r="K18" s="76" t="str">
        <f t="shared" si="0"/>
        <v>гр.4&lt;80%</v>
      </c>
      <c r="L18" s="76">
        <v>2</v>
      </c>
      <c r="M18" s="76" t="s">
        <v>44</v>
      </c>
      <c r="N18" s="76">
        <v>3</v>
      </c>
      <c r="O18" s="76" t="str">
        <f t="shared" si="1"/>
        <v>гр.4&gt;120%</v>
      </c>
    </row>
    <row r="19" spans="1:15" s="71" customFormat="1" ht="42.75" outlineLevel="1" x14ac:dyDescent="0.2">
      <c r="B19" s="75" t="s">
        <v>23</v>
      </c>
      <c r="C19" s="76" t="s">
        <v>2</v>
      </c>
      <c r="D19" s="76" t="s">
        <v>2</v>
      </c>
      <c r="E19" s="76" t="s">
        <v>2</v>
      </c>
      <c r="F19" s="76" t="s">
        <v>2</v>
      </c>
      <c r="G19" s="76" t="s">
        <v>2</v>
      </c>
      <c r="H19" s="173">
        <f>AVERAGE(H20:H22)</f>
        <v>3.0906749999999996</v>
      </c>
      <c r="I19" s="79">
        <f>AVERAGE(I20:I22)</f>
        <v>3</v>
      </c>
      <c r="J19" s="76" t="s">
        <v>2</v>
      </c>
      <c r="K19" s="76" t="s">
        <v>2</v>
      </c>
      <c r="L19" s="76" t="s">
        <v>2</v>
      </c>
      <c r="M19" s="76" t="s">
        <v>2</v>
      </c>
      <c r="N19" s="76" t="s">
        <v>2</v>
      </c>
      <c r="O19" s="76" t="s">
        <v>2</v>
      </c>
    </row>
    <row r="20" spans="1:15" s="71" customFormat="1" ht="14.25" outlineLevel="1" x14ac:dyDescent="0.2">
      <c r="B20" s="75" t="s">
        <v>128</v>
      </c>
      <c r="C20" s="76" t="s">
        <v>50</v>
      </c>
      <c r="D20" s="81">
        <f>E20</f>
        <v>0</v>
      </c>
      <c r="E20" s="81">
        <v>0</v>
      </c>
      <c r="F20" s="78">
        <f>IF(E20=0,0,D20/E20)</f>
        <v>0</v>
      </c>
      <c r="G20" s="76" t="s">
        <v>3</v>
      </c>
      <c r="H20" s="173">
        <v>3.0906749999999996</v>
      </c>
      <c r="I20" s="79">
        <f>IF(G20="прямая",IF(F20&gt;120%,J20,IF(F20&lt;80%,N20,L20)),IF(F20&lt;80%,J20,IF(F20&gt;120%,N20,L20)))</f>
        <v>3</v>
      </c>
      <c r="J20" s="76">
        <v>1</v>
      </c>
      <c r="K20" s="76" t="str">
        <f t="shared" si="0"/>
        <v>гр.4&gt;120%</v>
      </c>
      <c r="L20" s="76">
        <v>2</v>
      </c>
      <c r="M20" s="76" t="s">
        <v>44</v>
      </c>
      <c r="N20" s="76">
        <v>3</v>
      </c>
      <c r="O20" s="76" t="str">
        <f t="shared" si="1"/>
        <v>гр.4&lt;80%</v>
      </c>
    </row>
    <row r="21" spans="1:15" s="71" customFormat="1" ht="28.5" outlineLevel="1" x14ac:dyDescent="0.2">
      <c r="B21" s="75" t="s">
        <v>129</v>
      </c>
      <c r="C21" s="76" t="s">
        <v>50</v>
      </c>
      <c r="D21" s="81">
        <f>E21</f>
        <v>0</v>
      </c>
      <c r="E21" s="81">
        <v>0</v>
      </c>
      <c r="F21" s="78">
        <f>IF(E21=0,0,D21/E21)</f>
        <v>0</v>
      </c>
      <c r="G21" s="76" t="s">
        <v>3</v>
      </c>
      <c r="H21" s="173">
        <v>3.0906749999999996</v>
      </c>
      <c r="I21" s="79">
        <f>IF(G21="прямая",IF(F21&gt;120%,J21,IF(F21&lt;80%,N21,L21)),IF(F21&lt;80%,J21,IF(F21&gt;120%,N21,L21)))</f>
        <v>3</v>
      </c>
      <c r="J21" s="76">
        <v>1</v>
      </c>
      <c r="K21" s="76" t="str">
        <f t="shared" si="0"/>
        <v>гр.4&gt;120%</v>
      </c>
      <c r="L21" s="76">
        <v>2</v>
      </c>
      <c r="M21" s="76" t="s">
        <v>44</v>
      </c>
      <c r="N21" s="76">
        <v>3</v>
      </c>
      <c r="O21" s="76" t="str">
        <f t="shared" si="1"/>
        <v>гр.4&lt;80%</v>
      </c>
    </row>
    <row r="22" spans="1:15" s="71" customFormat="1" ht="14.25" outlineLevel="1" x14ac:dyDescent="0.2">
      <c r="B22" s="102" t="s">
        <v>130</v>
      </c>
      <c r="C22" s="76" t="s">
        <v>50</v>
      </c>
      <c r="D22" s="81">
        <f>E22</f>
        <v>0</v>
      </c>
      <c r="E22" s="81">
        <v>0</v>
      </c>
      <c r="F22" s="78">
        <f>IF(E22=0,0,D22/E22)</f>
        <v>0</v>
      </c>
      <c r="G22" s="76" t="s">
        <v>3</v>
      </c>
      <c r="H22" s="173">
        <v>3.0906749999999996</v>
      </c>
      <c r="I22" s="79">
        <f>IF(G22="прямая",IF(F22&gt;120%,J22,IF(F22&lt;80%,N22,L22)),IF(F22&lt;80%,J22,IF(F22&gt;120%,N22,L22)))</f>
        <v>3</v>
      </c>
      <c r="J22" s="76">
        <v>1</v>
      </c>
      <c r="K22" s="76" t="str">
        <f t="shared" si="0"/>
        <v>гр.4&gt;120%</v>
      </c>
      <c r="L22" s="76">
        <v>2</v>
      </c>
      <c r="M22" s="76" t="s">
        <v>44</v>
      </c>
      <c r="N22" s="76">
        <v>3</v>
      </c>
      <c r="O22" s="76" t="str">
        <f t="shared" si="1"/>
        <v>гр.4&lt;80%</v>
      </c>
    </row>
    <row r="23" spans="1:15" s="68" customFormat="1" ht="28.5" x14ac:dyDescent="0.2">
      <c r="B23" s="89" t="s">
        <v>24</v>
      </c>
      <c r="C23" s="73" t="s">
        <v>2</v>
      </c>
      <c r="D23" s="73" t="s">
        <v>2</v>
      </c>
      <c r="E23" s="73" t="s">
        <v>2</v>
      </c>
      <c r="F23" s="91" t="s">
        <v>2</v>
      </c>
      <c r="G23" s="73" t="s">
        <v>2</v>
      </c>
      <c r="H23" s="174">
        <f>H24</f>
        <v>0.970225</v>
      </c>
      <c r="I23" s="74">
        <f>I24</f>
        <v>1</v>
      </c>
      <c r="J23" s="73" t="s">
        <v>2</v>
      </c>
      <c r="K23" s="73" t="s">
        <v>2</v>
      </c>
      <c r="L23" s="73" t="s">
        <v>2</v>
      </c>
      <c r="M23" s="73" t="s">
        <v>2</v>
      </c>
      <c r="N23" s="73" t="s">
        <v>2</v>
      </c>
      <c r="O23" s="73" t="s">
        <v>2</v>
      </c>
    </row>
    <row r="24" spans="1:15" s="71" customFormat="1" ht="42.75" outlineLevel="1" x14ac:dyDescent="0.2">
      <c r="B24" s="75" t="s">
        <v>25</v>
      </c>
      <c r="C24" s="76" t="s">
        <v>50</v>
      </c>
      <c r="D24" s="81">
        <f>E24</f>
        <v>0</v>
      </c>
      <c r="E24" s="95">
        <v>0</v>
      </c>
      <c r="F24" s="78">
        <f>IF(E24=0,0,D24/E24)</f>
        <v>0</v>
      </c>
      <c r="G24" s="76" t="s">
        <v>9</v>
      </c>
      <c r="H24" s="173">
        <v>0.970225</v>
      </c>
      <c r="I24" s="79">
        <f>IF(G24="прямая",IF(F24&gt;120%,J24,IF(F24&lt;80%,N24,L24)),IF(F24&lt;80%,J24,IF(F24&gt;120%,N24,L24)))</f>
        <v>1</v>
      </c>
      <c r="J24" s="76">
        <v>1</v>
      </c>
      <c r="K24" s="76" t="str">
        <f t="shared" si="0"/>
        <v>гр.4&lt;80%</v>
      </c>
      <c r="L24" s="76">
        <v>2</v>
      </c>
      <c r="M24" s="76" t="s">
        <v>44</v>
      </c>
      <c r="N24" s="76">
        <v>3</v>
      </c>
      <c r="O24" s="76" t="str">
        <f t="shared" si="1"/>
        <v>гр.4&gt;120%</v>
      </c>
    </row>
    <row r="25" spans="1:15" s="68" customFormat="1" ht="57" x14ac:dyDescent="0.2">
      <c r="B25" s="89" t="s">
        <v>26</v>
      </c>
      <c r="C25" s="73" t="s">
        <v>2</v>
      </c>
      <c r="D25" s="73" t="s">
        <v>2</v>
      </c>
      <c r="E25" s="73" t="s">
        <v>2</v>
      </c>
      <c r="F25" s="91" t="s">
        <v>2</v>
      </c>
      <c r="G25" s="73" t="s">
        <v>2</v>
      </c>
      <c r="H25" s="174">
        <f>AVERAGE(H26:H27)</f>
        <v>2.0304499999999996</v>
      </c>
      <c r="I25" s="74">
        <f>AVERAGE(I26:I27)</f>
        <v>2</v>
      </c>
      <c r="J25" s="73" t="s">
        <v>2</v>
      </c>
      <c r="K25" s="73" t="s">
        <v>2</v>
      </c>
      <c r="L25" s="73" t="s">
        <v>2</v>
      </c>
      <c r="M25" s="73" t="s">
        <v>2</v>
      </c>
      <c r="N25" s="73" t="s">
        <v>2</v>
      </c>
      <c r="O25" s="73" t="s">
        <v>2</v>
      </c>
    </row>
    <row r="26" spans="1:15" s="71" customFormat="1" ht="42.75" outlineLevel="1" x14ac:dyDescent="0.2">
      <c r="A26" s="96"/>
      <c r="B26" s="75" t="s">
        <v>51</v>
      </c>
      <c r="C26" s="76">
        <f>-A27</f>
        <v>0</v>
      </c>
      <c r="D26" s="81">
        <f>E26</f>
        <v>0</v>
      </c>
      <c r="E26" s="81">
        <v>0</v>
      </c>
      <c r="F26" s="78">
        <f>IF(E26=0,0,D26/E26)</f>
        <v>0</v>
      </c>
      <c r="G26" s="76" t="s">
        <v>9</v>
      </c>
      <c r="H26" s="173">
        <v>0.970225</v>
      </c>
      <c r="I26" s="79">
        <f>IF(G26="прямая",IF(F26&gt;120%,J26,IF(F26&lt;80%,N26,L26)),IF(F26&lt;80%,J26,IF(F26&gt;120%,N26,L26)))</f>
        <v>1</v>
      </c>
      <c r="J26" s="76">
        <v>1</v>
      </c>
      <c r="K26" s="76" t="str">
        <f t="shared" si="0"/>
        <v>гр.4&lt;80%</v>
      </c>
      <c r="L26" s="76">
        <v>2</v>
      </c>
      <c r="M26" s="76" t="s">
        <v>44</v>
      </c>
      <c r="N26" s="76">
        <v>3</v>
      </c>
      <c r="O26" s="76" t="str">
        <f t="shared" si="1"/>
        <v>гр.4&gt;120%</v>
      </c>
    </row>
    <row r="27" spans="1:15" s="71" customFormat="1" ht="85.5" outlineLevel="1" x14ac:dyDescent="0.2">
      <c r="B27" s="84" t="s">
        <v>52</v>
      </c>
      <c r="C27" s="76" t="s">
        <v>15</v>
      </c>
      <c r="D27" s="81">
        <f>E27</f>
        <v>0</v>
      </c>
      <c r="E27" s="81">
        <v>0</v>
      </c>
      <c r="F27" s="78">
        <f>IF(E27=0,0,D27/E27)</f>
        <v>0</v>
      </c>
      <c r="G27" s="76" t="s">
        <v>3</v>
      </c>
      <c r="H27" s="173">
        <v>3.0906749999999996</v>
      </c>
      <c r="I27" s="79">
        <f>IF(G27="прямая",IF(F27&gt;120%,J27,IF(F27&lt;80%,N27,L27)),IF(F27&lt;80%,J27,IF(F27&gt;120%,N27,L27)))</f>
        <v>3</v>
      </c>
      <c r="J27" s="76">
        <v>1</v>
      </c>
      <c r="K27" s="76" t="str">
        <f t="shared" si="0"/>
        <v>гр.4&gt;120%</v>
      </c>
      <c r="L27" s="76">
        <v>2</v>
      </c>
      <c r="M27" s="76" t="s">
        <v>44</v>
      </c>
      <c r="N27" s="76">
        <v>3</v>
      </c>
      <c r="O27" s="76" t="str">
        <f t="shared" si="1"/>
        <v>гр.4&lt;80%</v>
      </c>
    </row>
    <row r="28" spans="1:15" s="68" customFormat="1" ht="18" customHeight="1" x14ac:dyDescent="0.2">
      <c r="B28" s="85" t="s">
        <v>27</v>
      </c>
      <c r="C28" s="86" t="s">
        <v>2</v>
      </c>
      <c r="D28" s="86" t="s">
        <v>2</v>
      </c>
      <c r="E28" s="86" t="s">
        <v>2</v>
      </c>
      <c r="F28" s="86" t="s">
        <v>2</v>
      </c>
      <c r="G28" s="86" t="s">
        <v>2</v>
      </c>
      <c r="H28" s="103">
        <f>AVERAGE(H9,H10,H17,H23,H25)</f>
        <v>2.1558133333333331</v>
      </c>
      <c r="I28" s="103">
        <f>AVERAGE(I9,I10,I17,I23,I25)</f>
        <v>2.1</v>
      </c>
      <c r="J28" s="86" t="s">
        <v>2</v>
      </c>
      <c r="K28" s="86" t="s">
        <v>2</v>
      </c>
      <c r="L28" s="86" t="s">
        <v>2</v>
      </c>
      <c r="M28" s="86" t="s">
        <v>2</v>
      </c>
      <c r="N28" s="86" t="s">
        <v>2</v>
      </c>
      <c r="O28" s="86" t="s">
        <v>2</v>
      </c>
    </row>
    <row r="30" spans="1:15" x14ac:dyDescent="0.2">
      <c r="B30" s="61" t="s">
        <v>96</v>
      </c>
    </row>
    <row r="31" spans="1:15" ht="25.5" customHeight="1" x14ac:dyDescent="0.2">
      <c r="B31" s="375" t="s">
        <v>111</v>
      </c>
      <c r="C31" s="375"/>
      <c r="D31" s="375"/>
      <c r="E31" s="375"/>
      <c r="F31" s="375"/>
      <c r="G31" s="375"/>
      <c r="H31" s="375"/>
      <c r="I31" s="375"/>
    </row>
    <row r="32" spans="1:15" ht="30" customHeight="1" x14ac:dyDescent="0.2">
      <c r="B32" s="375" t="s">
        <v>115</v>
      </c>
      <c r="C32" s="375"/>
      <c r="D32" s="375"/>
      <c r="E32" s="375"/>
      <c r="F32" s="375"/>
      <c r="G32" s="375"/>
      <c r="H32" s="375"/>
      <c r="I32" s="375"/>
    </row>
    <row r="33" spans="2:9" ht="30.75" customHeight="1" x14ac:dyDescent="0.2">
      <c r="B33" s="375" t="s">
        <v>103</v>
      </c>
      <c r="C33" s="375"/>
      <c r="D33" s="375"/>
      <c r="E33" s="375"/>
      <c r="F33" s="375"/>
      <c r="G33" s="375"/>
      <c r="H33" s="375"/>
      <c r="I33" s="375"/>
    </row>
    <row r="34" spans="2:9" x14ac:dyDescent="0.2">
      <c r="B34" s="61"/>
    </row>
    <row r="35" spans="2:9" x14ac:dyDescent="0.2">
      <c r="B35" s="61"/>
    </row>
    <row r="36" spans="2:9" ht="15" x14ac:dyDescent="0.2">
      <c r="B36" s="66" t="s">
        <v>126</v>
      </c>
      <c r="C36" s="66"/>
      <c r="D36" s="66" t="s">
        <v>139</v>
      </c>
      <c r="E36" s="66"/>
      <c r="F36" s="66"/>
      <c r="G36" s="66"/>
      <c r="H36" s="66"/>
      <c r="I36" s="66"/>
    </row>
  </sheetData>
  <mergeCells count="14">
    <mergeCell ref="J5:O5"/>
    <mergeCell ref="J7:O7"/>
    <mergeCell ref="B5:B6"/>
    <mergeCell ref="C5:C6"/>
    <mergeCell ref="D5:E5"/>
    <mergeCell ref="F5:F6"/>
    <mergeCell ref="G5:G6"/>
    <mergeCell ref="H5:H6"/>
    <mergeCell ref="I5:I6"/>
    <mergeCell ref="B1:I1"/>
    <mergeCell ref="B2:I2"/>
    <mergeCell ref="B31:I31"/>
    <mergeCell ref="B32:I32"/>
    <mergeCell ref="B33:I33"/>
  </mergeCells>
  <pageMargins left="1.1811023622047245" right="0.39370078740157483" top="0.98425196850393704" bottom="0.98425196850393704" header="0" footer="0"/>
  <pageSetup paperSize="8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11</vt:i4>
      </vt:variant>
    </vt:vector>
  </HeadingPairs>
  <TitlesOfParts>
    <vt:vector size="29" baseType="lpstr">
      <vt:lpstr>СВОД</vt:lpstr>
      <vt:lpstr>1.1</vt:lpstr>
      <vt:lpstr>1.2</vt:lpstr>
      <vt:lpstr>1.3</vt:lpstr>
      <vt:lpstr>1.6</vt:lpstr>
      <vt:lpstr>1.9</vt:lpstr>
      <vt:lpstr>6.1</vt:lpstr>
      <vt:lpstr>6.2</vt:lpstr>
      <vt:lpstr>6.3</vt:lpstr>
      <vt:lpstr>6.4</vt:lpstr>
      <vt:lpstr>3.1</vt:lpstr>
      <vt:lpstr>3.2</vt:lpstr>
      <vt:lpstr>3.3</vt:lpstr>
      <vt:lpstr>5.1</vt:lpstr>
      <vt:lpstr>7.1</vt:lpstr>
      <vt:lpstr>7.2</vt:lpstr>
      <vt:lpstr>8.1</vt:lpstr>
      <vt:lpstr>8.3</vt:lpstr>
      <vt:lpstr>'1.1'!sub_11000</vt:lpstr>
      <vt:lpstr>'6.4'!Заголовки_для_печати</vt:lpstr>
      <vt:lpstr>'1.2'!Область_печати</vt:lpstr>
      <vt:lpstr>'1.6'!Область_печати</vt:lpstr>
      <vt:lpstr>'3.1'!Область_печати</vt:lpstr>
      <vt:lpstr>'3.2'!Область_печати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'8.1'!Область_печати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М.А.</dc:creator>
  <cp:lastModifiedBy>горсвет</cp:lastModifiedBy>
  <cp:lastPrinted>2018-03-12T11:15:44Z</cp:lastPrinted>
  <dcterms:created xsi:type="dcterms:W3CDTF">2011-02-17T16:41:43Z</dcterms:created>
  <dcterms:modified xsi:type="dcterms:W3CDTF">2018-04-25T06:57:41Z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-567827362</vt:i4>
  </property>
  <property fmtid="{D5CDD505-2E9C-101B-9397-08002B2CF9AE}" pid="3" name="_NewReviewCycle">
    <vt:lpwstr/>
  </property>
  <property fmtid="{D5CDD505-2E9C-101B-9397-08002B2CF9AE}" pid="4" name="_EmailSubject">
    <vt:lpwstr>иваново</vt:lpwstr>
  </property>
  <property fmtid="{D5CDD505-2E9C-101B-9397-08002B2CF9AE}" pid="5" name="_AuthorEmail">
    <vt:lpwstr>nee-OreshkinaIV@nrr.rzd</vt:lpwstr>
  </property>
  <property fmtid="{D5CDD505-2E9C-101B-9397-08002B2CF9AE}" pid="6" name="_AuthorEmailDisplayName">
    <vt:lpwstr>Орешкина Ирина Валерьевна</vt:lpwstr>
  </property>
  <property fmtid="{D5CDD505-2E9C-101B-9397-08002B2CF9AE}" pid="7" name="_ReviewingToolsShownOnce">
    <vt:lpwstr/>
  </property>
</Properties>
</file>